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DIV JURÍDICA PREDIAL" sheetId="1" r:id="rId1"/>
    <sheet name="PELIGROS" sheetId="2" r:id="rId2"/>
    <sheet name="FUNCIONES" sheetId="3" r:id="rId3"/>
  </sheets>
  <definedNames>
    <definedName name="_xlnm._FilterDatabase" localSheetId="0" hidden="1">'DIV JURÍDICA PREDIAL'!$H$10:$I$58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8" i="1" l="1"/>
  <c r="W48" i="1"/>
  <c r="Q48" i="1"/>
  <c r="S48" i="1" s="1"/>
  <c r="M48" i="1"/>
  <c r="L48" i="1"/>
  <c r="J48" i="1"/>
  <c r="G48" i="1"/>
  <c r="AB47" i="1"/>
  <c r="W47" i="1"/>
  <c r="Q47" i="1"/>
  <c r="S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R43" i="1" s="1"/>
  <c r="T43" i="1" s="1"/>
  <c r="U43" i="1" s="1"/>
  <c r="M43" i="1"/>
  <c r="L43" i="1"/>
  <c r="J43" i="1"/>
  <c r="G43" i="1"/>
  <c r="AB42" i="1"/>
  <c r="W42" i="1"/>
  <c r="Q42" i="1"/>
  <c r="S42" i="1" s="1"/>
  <c r="M42" i="1"/>
  <c r="L42" i="1"/>
  <c r="J42" i="1"/>
  <c r="G42" i="1"/>
  <c r="AB41" i="1"/>
  <c r="W41" i="1"/>
  <c r="Q41" i="1"/>
  <c r="S41" i="1" s="1"/>
  <c r="M41" i="1"/>
  <c r="L41" i="1"/>
  <c r="J41" i="1"/>
  <c r="G41" i="1"/>
  <c r="AB40" i="1"/>
  <c r="W40" i="1"/>
  <c r="Q40" i="1"/>
  <c r="S40" i="1" s="1"/>
  <c r="M40" i="1"/>
  <c r="L40" i="1"/>
  <c r="J40" i="1"/>
  <c r="G40" i="1"/>
  <c r="AB39" i="1"/>
  <c r="W39" i="1"/>
  <c r="Q39" i="1"/>
  <c r="S39" i="1" s="1"/>
  <c r="M39" i="1"/>
  <c r="L39" i="1"/>
  <c r="J39" i="1"/>
  <c r="G39" i="1"/>
  <c r="S43" i="1" l="1"/>
  <c r="R44" i="1"/>
  <c r="T44" i="1" s="1"/>
  <c r="U44" i="1" s="1"/>
  <c r="R47" i="1"/>
  <c r="T47" i="1" s="1"/>
  <c r="U47" i="1" s="1"/>
  <c r="R40" i="1"/>
  <c r="T40" i="1" s="1"/>
  <c r="U40" i="1" s="1"/>
  <c r="R48" i="1"/>
  <c r="T48" i="1" s="1"/>
  <c r="U48" i="1" s="1"/>
  <c r="R39" i="1"/>
  <c r="T39" i="1" s="1"/>
  <c r="U39" i="1" s="1"/>
  <c r="R46" i="1"/>
  <c r="T46" i="1" s="1"/>
  <c r="U46" i="1" s="1"/>
  <c r="R42" i="1"/>
  <c r="T42" i="1" s="1"/>
  <c r="U42" i="1" s="1"/>
  <c r="R41" i="1"/>
  <c r="T41" i="1" s="1"/>
  <c r="U41" i="1" s="1"/>
  <c r="R45" i="1"/>
  <c r="T45" i="1" s="1"/>
  <c r="U45" i="1" s="1"/>
  <c r="AB16" i="1"/>
  <c r="AB17" i="1"/>
  <c r="AB18" i="1"/>
  <c r="AB19" i="1"/>
  <c r="AB20" i="1"/>
  <c r="AB11" i="1"/>
  <c r="AB12" i="1"/>
  <c r="AB13" i="1"/>
  <c r="AB14" i="1"/>
  <c r="AB15" i="1"/>
  <c r="AB26" i="1"/>
  <c r="AB27" i="1"/>
  <c r="AB28" i="1"/>
  <c r="AB29" i="1"/>
  <c r="AB30" i="1"/>
  <c r="AB21" i="1"/>
  <c r="AB22" i="1"/>
  <c r="AB23" i="1"/>
  <c r="AB24" i="1"/>
  <c r="AB25" i="1"/>
  <c r="AB31" i="1"/>
  <c r="AB36" i="1"/>
  <c r="AB37" i="1"/>
  <c r="AB38" i="1"/>
  <c r="AB32" i="1"/>
  <c r="AB33" i="1"/>
  <c r="AB34" i="1"/>
  <c r="AB35" i="1"/>
  <c r="AB49" i="1"/>
  <c r="AB54" i="1"/>
  <c r="AB55" i="1"/>
  <c r="AB56" i="1"/>
  <c r="AB57" i="1"/>
  <c r="AB58" i="1"/>
  <c r="AB50" i="1"/>
  <c r="AB51" i="1"/>
  <c r="AB53" i="1"/>
  <c r="AB52" i="1"/>
  <c r="W16" i="1"/>
  <c r="W17" i="1"/>
  <c r="W18" i="1"/>
  <c r="W19" i="1"/>
  <c r="W20" i="1"/>
  <c r="W11" i="1"/>
  <c r="W12" i="1"/>
  <c r="W13" i="1"/>
  <c r="W14" i="1"/>
  <c r="W15" i="1"/>
  <c r="W26" i="1"/>
  <c r="W27" i="1"/>
  <c r="W28" i="1"/>
  <c r="W29" i="1"/>
  <c r="W30" i="1"/>
  <c r="W21" i="1"/>
  <c r="W22" i="1"/>
  <c r="W23" i="1"/>
  <c r="W24" i="1"/>
  <c r="W25" i="1"/>
  <c r="W31" i="1"/>
  <c r="W36" i="1"/>
  <c r="W37" i="1"/>
  <c r="W38" i="1"/>
  <c r="W32" i="1"/>
  <c r="W33" i="1"/>
  <c r="W34" i="1"/>
  <c r="W35" i="1"/>
  <c r="W49" i="1"/>
  <c r="W54" i="1"/>
  <c r="W55" i="1"/>
  <c r="W56" i="1"/>
  <c r="W57" i="1"/>
  <c r="W58" i="1"/>
  <c r="W50" i="1"/>
  <c r="W51" i="1"/>
  <c r="W53" i="1"/>
  <c r="W52" i="1"/>
  <c r="Q16" i="1"/>
  <c r="R16" i="1" s="1"/>
  <c r="T16" i="1" s="1"/>
  <c r="U16" i="1" s="1"/>
  <c r="Q17" i="1"/>
  <c r="R17" i="1" s="1"/>
  <c r="T17" i="1" s="1"/>
  <c r="U17" i="1" s="1"/>
  <c r="Q18" i="1"/>
  <c r="S18" i="1" s="1"/>
  <c r="Q19" i="1"/>
  <c r="R19" i="1" s="1"/>
  <c r="T19" i="1" s="1"/>
  <c r="U19" i="1" s="1"/>
  <c r="Q20" i="1"/>
  <c r="S20" i="1" s="1"/>
  <c r="R20" i="1"/>
  <c r="T20" i="1" s="1"/>
  <c r="U20" i="1" s="1"/>
  <c r="Q11" i="1"/>
  <c r="S11" i="1" s="1"/>
  <c r="Q12" i="1"/>
  <c r="S12" i="1" s="1"/>
  <c r="Q13" i="1"/>
  <c r="R13" i="1" s="1"/>
  <c r="T13" i="1" s="1"/>
  <c r="U13" i="1" s="1"/>
  <c r="Q14" i="1"/>
  <c r="R14" i="1" s="1"/>
  <c r="T14" i="1" s="1"/>
  <c r="U14" i="1" s="1"/>
  <c r="Q15" i="1"/>
  <c r="R15" i="1" s="1"/>
  <c r="T15" i="1" s="1"/>
  <c r="U15" i="1" s="1"/>
  <c r="Q26" i="1"/>
  <c r="S26" i="1" s="1"/>
  <c r="Q27" i="1"/>
  <c r="R27" i="1" s="1"/>
  <c r="T27" i="1" s="1"/>
  <c r="U27" i="1" s="1"/>
  <c r="Q28" i="1"/>
  <c r="S28" i="1" s="1"/>
  <c r="Q29" i="1"/>
  <c r="S29" i="1" s="1"/>
  <c r="Q30" i="1"/>
  <c r="S30" i="1" s="1"/>
  <c r="Q21" i="1"/>
  <c r="R21" i="1" s="1"/>
  <c r="T21" i="1" s="1"/>
  <c r="U21" i="1" s="1"/>
  <c r="Q22" i="1"/>
  <c r="R22" i="1" s="1"/>
  <c r="T22" i="1" s="1"/>
  <c r="U22" i="1" s="1"/>
  <c r="Q23" i="1"/>
  <c r="S23" i="1" s="1"/>
  <c r="Q24" i="1"/>
  <c r="S24" i="1" s="1"/>
  <c r="Q25" i="1"/>
  <c r="R25" i="1" s="1"/>
  <c r="T25" i="1" s="1"/>
  <c r="U25" i="1" s="1"/>
  <c r="Q31" i="1"/>
  <c r="S31" i="1" s="1"/>
  <c r="Q36" i="1"/>
  <c r="R36" i="1" s="1"/>
  <c r="T36" i="1" s="1"/>
  <c r="U36" i="1" s="1"/>
  <c r="Q37" i="1"/>
  <c r="R37" i="1" s="1"/>
  <c r="T37" i="1" s="1"/>
  <c r="U37" i="1" s="1"/>
  <c r="Q38" i="1"/>
  <c r="S38" i="1" s="1"/>
  <c r="Q32" i="1"/>
  <c r="S32" i="1" s="1"/>
  <c r="Q33" i="1"/>
  <c r="R33" i="1" s="1"/>
  <c r="T33" i="1" s="1"/>
  <c r="U33" i="1" s="1"/>
  <c r="Q34" i="1"/>
  <c r="R34" i="1" s="1"/>
  <c r="T34" i="1" s="1"/>
  <c r="U34" i="1" s="1"/>
  <c r="Q35" i="1"/>
  <c r="S35" i="1" s="1"/>
  <c r="Q49" i="1"/>
  <c r="S49" i="1" s="1"/>
  <c r="Q54" i="1"/>
  <c r="R54" i="1" s="1"/>
  <c r="T54" i="1" s="1"/>
  <c r="U54" i="1" s="1"/>
  <c r="Q55" i="1"/>
  <c r="R55" i="1" s="1"/>
  <c r="T55" i="1" s="1"/>
  <c r="U55" i="1" s="1"/>
  <c r="Q56" i="1"/>
  <c r="S56" i="1" s="1"/>
  <c r="Q57" i="1"/>
  <c r="S57" i="1" s="1"/>
  <c r="Q58" i="1"/>
  <c r="R58" i="1" s="1"/>
  <c r="T58" i="1" s="1"/>
  <c r="U58" i="1" s="1"/>
  <c r="Q50" i="1"/>
  <c r="R50" i="1" s="1"/>
  <c r="T50" i="1" s="1"/>
  <c r="U50" i="1" s="1"/>
  <c r="Q51" i="1"/>
  <c r="S51" i="1" s="1"/>
  <c r="Q53" i="1"/>
  <c r="S53" i="1" s="1"/>
  <c r="Q52" i="1"/>
  <c r="R52" i="1" s="1"/>
  <c r="T52" i="1" s="1"/>
  <c r="U52" i="1" s="1"/>
  <c r="L16" i="1"/>
  <c r="M16" i="1"/>
  <c r="L17" i="1"/>
  <c r="M17" i="1"/>
  <c r="L18" i="1"/>
  <c r="M18" i="1"/>
  <c r="L19" i="1"/>
  <c r="M19" i="1"/>
  <c r="L20" i="1"/>
  <c r="M20" i="1"/>
  <c r="L11" i="1"/>
  <c r="M11" i="1"/>
  <c r="L12" i="1"/>
  <c r="M12" i="1"/>
  <c r="L13" i="1"/>
  <c r="M13" i="1"/>
  <c r="L14" i="1"/>
  <c r="M14" i="1"/>
  <c r="L15" i="1"/>
  <c r="M15" i="1"/>
  <c r="L26" i="1"/>
  <c r="M26" i="1"/>
  <c r="L27" i="1"/>
  <c r="M27" i="1"/>
  <c r="L28" i="1"/>
  <c r="M28" i="1"/>
  <c r="L29" i="1"/>
  <c r="M29" i="1"/>
  <c r="L30" i="1"/>
  <c r="M30" i="1"/>
  <c r="L21" i="1"/>
  <c r="M21" i="1"/>
  <c r="L22" i="1"/>
  <c r="M22" i="1"/>
  <c r="L23" i="1"/>
  <c r="M23" i="1"/>
  <c r="L24" i="1"/>
  <c r="M24" i="1"/>
  <c r="L25" i="1"/>
  <c r="M25" i="1"/>
  <c r="L31" i="1"/>
  <c r="M31" i="1"/>
  <c r="L36" i="1"/>
  <c r="M36" i="1"/>
  <c r="L37" i="1"/>
  <c r="M37" i="1"/>
  <c r="L38" i="1"/>
  <c r="M38" i="1"/>
  <c r="L32" i="1"/>
  <c r="M32" i="1"/>
  <c r="L33" i="1"/>
  <c r="M33" i="1"/>
  <c r="L34" i="1"/>
  <c r="M34" i="1"/>
  <c r="L35" i="1"/>
  <c r="M35" i="1"/>
  <c r="L49" i="1"/>
  <c r="M49" i="1"/>
  <c r="L54" i="1"/>
  <c r="M54" i="1"/>
  <c r="L55" i="1"/>
  <c r="M55" i="1"/>
  <c r="L56" i="1"/>
  <c r="M56" i="1"/>
  <c r="L57" i="1"/>
  <c r="M57" i="1"/>
  <c r="L58" i="1"/>
  <c r="M58" i="1"/>
  <c r="L50" i="1"/>
  <c r="M50" i="1"/>
  <c r="L51" i="1"/>
  <c r="M51" i="1"/>
  <c r="L53" i="1"/>
  <c r="M53" i="1"/>
  <c r="L52" i="1"/>
  <c r="M52" i="1"/>
  <c r="J16" i="1"/>
  <c r="J17" i="1"/>
  <c r="J18" i="1"/>
  <c r="J19" i="1"/>
  <c r="J20" i="1"/>
  <c r="J11" i="1"/>
  <c r="J12" i="1"/>
  <c r="J13" i="1"/>
  <c r="J14" i="1"/>
  <c r="J15" i="1"/>
  <c r="J26" i="1"/>
  <c r="J27" i="1"/>
  <c r="J28" i="1"/>
  <c r="J29" i="1"/>
  <c r="J30" i="1"/>
  <c r="J21" i="1"/>
  <c r="J22" i="1"/>
  <c r="J23" i="1"/>
  <c r="J24" i="1"/>
  <c r="J25" i="1"/>
  <c r="J31" i="1"/>
  <c r="J36" i="1"/>
  <c r="J37" i="1"/>
  <c r="J38" i="1"/>
  <c r="J32" i="1"/>
  <c r="J33" i="1"/>
  <c r="J34" i="1"/>
  <c r="J35" i="1"/>
  <c r="J49" i="1"/>
  <c r="J54" i="1"/>
  <c r="J55" i="1"/>
  <c r="J56" i="1"/>
  <c r="J57" i="1"/>
  <c r="J58" i="1"/>
  <c r="J50" i="1"/>
  <c r="J51" i="1"/>
  <c r="J53" i="1"/>
  <c r="J52" i="1"/>
  <c r="G16" i="1"/>
  <c r="G17" i="1"/>
  <c r="G18" i="1"/>
  <c r="G19" i="1"/>
  <c r="G20" i="1"/>
  <c r="G11" i="1"/>
  <c r="G12" i="1"/>
  <c r="G13" i="1"/>
  <c r="G14" i="1"/>
  <c r="G15" i="1"/>
  <c r="G26" i="1"/>
  <c r="G27" i="1"/>
  <c r="G28" i="1"/>
  <c r="G29" i="1"/>
  <c r="G30" i="1"/>
  <c r="G21" i="1"/>
  <c r="G22" i="1"/>
  <c r="G23" i="1"/>
  <c r="G24" i="1"/>
  <c r="G25" i="1"/>
  <c r="G31" i="1"/>
  <c r="G36" i="1"/>
  <c r="G37" i="1"/>
  <c r="G38" i="1"/>
  <c r="G32" i="1"/>
  <c r="G33" i="1"/>
  <c r="G34" i="1"/>
  <c r="G35" i="1"/>
  <c r="G49" i="1"/>
  <c r="G54" i="1"/>
  <c r="G55" i="1"/>
  <c r="G56" i="1"/>
  <c r="G57" i="1"/>
  <c r="G58" i="1"/>
  <c r="G50" i="1"/>
  <c r="G51" i="1"/>
  <c r="G53" i="1"/>
  <c r="G52" i="1"/>
  <c r="R56" i="1" l="1"/>
  <c r="T56" i="1" s="1"/>
  <c r="U56" i="1" s="1"/>
  <c r="R49" i="1"/>
  <c r="T49" i="1" s="1"/>
  <c r="U49" i="1" s="1"/>
  <c r="R53" i="1"/>
  <c r="T53" i="1" s="1"/>
  <c r="U53" i="1" s="1"/>
  <c r="R38" i="1"/>
  <c r="T38" i="1" s="1"/>
  <c r="U38" i="1" s="1"/>
  <c r="R31" i="1"/>
  <c r="T31" i="1" s="1"/>
  <c r="U31" i="1" s="1"/>
  <c r="R23" i="1"/>
  <c r="T23" i="1" s="1"/>
  <c r="U23" i="1" s="1"/>
  <c r="R30" i="1"/>
  <c r="T30" i="1" s="1"/>
  <c r="U30" i="1" s="1"/>
  <c r="R28" i="1"/>
  <c r="T28" i="1" s="1"/>
  <c r="U28" i="1" s="1"/>
  <c r="S15" i="1"/>
  <c r="R12" i="1"/>
  <c r="T12" i="1" s="1"/>
  <c r="U12" i="1" s="1"/>
  <c r="S17" i="1"/>
  <c r="R51" i="1"/>
  <c r="T51" i="1" s="1"/>
  <c r="U51" i="1" s="1"/>
  <c r="R57" i="1"/>
  <c r="T57" i="1" s="1"/>
  <c r="U57" i="1" s="1"/>
  <c r="R35" i="1"/>
  <c r="T35" i="1" s="1"/>
  <c r="U35" i="1" s="1"/>
  <c r="R32" i="1"/>
  <c r="T32" i="1" s="1"/>
  <c r="U32" i="1" s="1"/>
  <c r="R24" i="1"/>
  <c r="T24" i="1" s="1"/>
  <c r="U24" i="1" s="1"/>
  <c r="R29" i="1"/>
  <c r="T29" i="1" s="1"/>
  <c r="U29" i="1" s="1"/>
  <c r="S14" i="1"/>
  <c r="R11" i="1"/>
  <c r="T11" i="1" s="1"/>
  <c r="U11" i="1" s="1"/>
  <c r="S16" i="1"/>
  <c r="S50" i="1"/>
  <c r="S55" i="1"/>
  <c r="S34" i="1"/>
  <c r="S37" i="1"/>
  <c r="S22" i="1"/>
  <c r="R26" i="1"/>
  <c r="T26" i="1" s="1"/>
  <c r="U26" i="1" s="1"/>
  <c r="R18" i="1"/>
  <c r="T18" i="1" s="1"/>
  <c r="U18" i="1" s="1"/>
  <c r="S52" i="1"/>
  <c r="S58" i="1"/>
  <c r="S54" i="1"/>
  <c r="S33" i="1"/>
  <c r="S36" i="1"/>
  <c r="S25" i="1"/>
  <c r="S21" i="1"/>
  <c r="S27" i="1"/>
  <c r="S13" i="1"/>
  <c r="S19" i="1"/>
</calcChain>
</file>

<file path=xl/sharedStrings.xml><?xml version="1.0" encoding="utf-8"?>
<sst xmlns="http://schemas.openxmlformats.org/spreadsheetml/2006/main" count="3745" uniqueCount="1228">
  <si>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</si>
  <si>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</si>
  <si>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</si>
  <si>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</si>
  <si>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</si>
  <si>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</si>
  <si>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</si>
  <si>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</si>
  <si>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</si>
  <si>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</si>
  <si>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</si>
  <si>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</si>
  <si>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</si>
  <si>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</si>
  <si>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</si>
  <si>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</si>
  <si>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</si>
  <si>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</si>
  <si>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</si>
  <si>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</si>
  <si>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</si>
  <si>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</si>
  <si>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</si>
  <si>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</si>
  <si>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</si>
  <si>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</si>
  <si>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</si>
  <si>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</si>
  <si>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</si>
  <si>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</si>
  <si>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</si>
  <si>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</si>
  <si>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</si>
  <si>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</si>
  <si>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</si>
  <si>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</si>
  <si>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</si>
  <si>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</si>
  <si>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</si>
  <si>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</si>
  <si>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</si>
  <si>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</si>
  <si>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</si>
  <si>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</si>
  <si>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</si>
  <si>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</si>
  <si>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</si>
  <si>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</si>
  <si>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</si>
  <si>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</si>
  <si>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</si>
  <si>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</si>
  <si>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</si>
  <si>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</si>
  <si>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</si>
  <si>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</si>
  <si>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</si>
  <si>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</si>
  <si>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</si>
  <si>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</si>
  <si>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</si>
  <si>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</si>
  <si>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</si>
  <si>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</si>
  <si>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</si>
  <si>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</si>
  <si>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</si>
  <si>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</si>
  <si>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</si>
  <si>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</si>
  <si>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</si>
  <si>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</si>
  <si>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</si>
  <si>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</si>
  <si>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</si>
  <si>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</si>
  <si>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</si>
  <si>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</si>
  <si>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</si>
  <si>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</si>
  <si>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</si>
  <si>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</si>
  <si>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</si>
  <si>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</si>
  <si>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</si>
  <si>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</si>
  <si>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</si>
  <si>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</si>
  <si>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</si>
  <si>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</si>
  <si>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</si>
  <si>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</si>
  <si>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</si>
  <si>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</si>
  <si>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</si>
  <si>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</si>
  <si>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</si>
  <si>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</si>
  <si>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</si>
  <si>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</si>
  <si>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</si>
  <si>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</si>
  <si>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</si>
  <si>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</si>
  <si>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</si>
  <si>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</si>
  <si>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</si>
  <si>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</si>
  <si>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</si>
  <si>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</si>
  <si>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</si>
  <si>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</si>
  <si>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</si>
  <si>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</si>
  <si>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</si>
  <si>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</si>
  <si>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</si>
  <si>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</si>
  <si>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</si>
  <si>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</si>
  <si>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</si>
  <si>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</si>
  <si>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</si>
  <si>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</si>
  <si>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</si>
  <si>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</si>
  <si>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</si>
  <si>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</si>
  <si>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</si>
  <si>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</si>
  <si>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</si>
  <si>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</si>
  <si>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</si>
  <si>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</si>
  <si>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</si>
  <si>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</si>
  <si>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</si>
  <si>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</si>
  <si>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</si>
  <si>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</si>
  <si>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</si>
  <si>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</si>
  <si>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</si>
  <si>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</si>
  <si>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</si>
  <si>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</si>
  <si>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</si>
  <si>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</si>
  <si>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</si>
  <si>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</si>
  <si>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</si>
  <si>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</si>
  <si>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</si>
  <si>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</si>
  <si>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</si>
  <si>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</si>
  <si>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</si>
  <si>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</si>
  <si>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</si>
  <si>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</si>
  <si>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</si>
  <si>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</si>
  <si>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</si>
  <si>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</si>
  <si>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</si>
  <si>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</si>
  <si>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</si>
  <si>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</si>
  <si>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</si>
  <si>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</si>
  <si>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</si>
  <si>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</si>
  <si>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</si>
  <si>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</si>
  <si>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</si>
  <si>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</si>
  <si>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</si>
  <si>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</si>
  <si>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</si>
  <si>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</si>
  <si>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</si>
  <si>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</si>
  <si>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</si>
  <si>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</si>
  <si>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</si>
  <si>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</si>
  <si>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</si>
  <si>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</si>
  <si>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</si>
  <si>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</si>
  <si>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</si>
  <si>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</si>
  <si>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</si>
  <si>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</si>
  <si>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</si>
  <si>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</si>
  <si>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</si>
  <si>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</si>
  <si>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</si>
  <si>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</si>
  <si>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</si>
  <si>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</si>
  <si>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</si>
  <si>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</si>
  <si>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</si>
  <si>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</si>
  <si>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</si>
  <si>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</si>
  <si>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</si>
  <si>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</si>
  <si>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</si>
  <si>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</si>
  <si>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</si>
  <si>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</si>
  <si>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</si>
  <si>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</si>
  <si>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</si>
  <si>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</si>
  <si>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</si>
  <si>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</si>
  <si>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</si>
  <si>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</si>
  <si>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</si>
  <si>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</si>
  <si>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</si>
  <si>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</si>
  <si>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</si>
  <si>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</si>
  <si>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</si>
  <si>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</si>
  <si>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</si>
  <si>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</si>
  <si>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</si>
  <si>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</si>
  <si>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</si>
  <si>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</si>
  <si>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</si>
  <si>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</si>
  <si>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</si>
  <si>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</si>
  <si>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</si>
  <si>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</si>
  <si>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</si>
  <si>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</si>
  <si>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</si>
  <si>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</si>
  <si>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</si>
  <si>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</si>
  <si>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</si>
  <si>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</si>
  <si>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</si>
  <si>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</si>
  <si>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</si>
  <si>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</si>
  <si>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</si>
  <si>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</si>
  <si>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</si>
  <si>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</si>
  <si>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</si>
  <si>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</si>
  <si>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</si>
  <si>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</si>
  <si>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</si>
  <si>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</si>
  <si>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</si>
  <si>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</si>
  <si>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</si>
  <si>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</si>
  <si>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</si>
  <si>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</si>
  <si>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</si>
  <si>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</si>
  <si>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</si>
  <si>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</si>
  <si>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</si>
  <si>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</si>
  <si>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</si>
  <si>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</si>
  <si>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</si>
  <si>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</si>
  <si>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</si>
  <si>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</si>
  <si>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</si>
  <si>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</si>
  <si>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</si>
  <si>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</si>
  <si>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</si>
  <si>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</si>
  <si>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</si>
  <si>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</si>
  <si>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</si>
  <si>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</si>
  <si>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</si>
  <si>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</si>
  <si>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</si>
  <si>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</si>
  <si>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</si>
  <si>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</si>
  <si>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</si>
  <si>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</si>
  <si>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</si>
  <si>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</si>
  <si>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</si>
  <si>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</si>
  <si>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</si>
  <si>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</si>
  <si>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</si>
  <si>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</si>
  <si>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</si>
  <si>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</si>
  <si>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</si>
  <si>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</si>
  <si>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</si>
  <si>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</si>
  <si>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</si>
  <si>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</si>
  <si>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</si>
  <si>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</si>
  <si>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</si>
  <si>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</si>
  <si>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</si>
  <si>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</si>
  <si>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</si>
  <si>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</si>
  <si>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</si>
  <si>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</si>
  <si>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</si>
  <si>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</si>
  <si>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</si>
  <si>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</si>
  <si>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</si>
  <si>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</si>
  <si>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</si>
  <si>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</si>
  <si>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</si>
  <si>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</si>
  <si>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</si>
  <si>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</si>
  <si>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</si>
  <si>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</si>
  <si>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</si>
  <si>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</si>
  <si>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</si>
  <si>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</si>
  <si>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</si>
  <si>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</si>
  <si>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</si>
  <si>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</si>
  <si>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</si>
  <si>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</si>
  <si>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</si>
  <si>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</si>
  <si>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</si>
  <si>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</si>
  <si>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</si>
  <si>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</si>
  <si>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</si>
  <si>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</si>
  <si>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</si>
  <si>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</si>
  <si>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</si>
  <si>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</si>
  <si>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</si>
  <si>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</si>
  <si>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</si>
  <si>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</si>
  <si>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</si>
  <si>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</si>
  <si>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</si>
  <si>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</si>
  <si>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</si>
  <si>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</si>
  <si>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</si>
  <si>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</si>
  <si>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</si>
  <si>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</si>
  <si>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</si>
  <si>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</si>
  <si>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</si>
  <si>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</si>
  <si>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</si>
  <si>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</si>
  <si>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</si>
  <si>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</si>
  <si>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</si>
  <si>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</si>
  <si>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</si>
  <si>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</si>
  <si>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</si>
  <si>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</si>
  <si>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</si>
  <si>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</si>
  <si>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</si>
  <si>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</si>
  <si>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</si>
  <si>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</si>
  <si>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</si>
  <si>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</si>
  <si>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</si>
  <si>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</si>
  <si>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</si>
  <si>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</si>
  <si>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</si>
  <si>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</si>
  <si>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</si>
  <si>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</si>
  <si>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</si>
  <si>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</si>
  <si>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</si>
  <si>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</si>
  <si>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</si>
  <si>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</si>
  <si>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</si>
  <si>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</si>
  <si>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</si>
  <si>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</si>
  <si>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</si>
  <si>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</si>
  <si>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</si>
  <si>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</si>
  <si>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</si>
  <si>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</si>
  <si>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</si>
  <si>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</si>
  <si>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</si>
  <si>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</si>
  <si>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</si>
  <si>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</si>
  <si>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</si>
  <si>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</si>
  <si>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</si>
  <si>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</si>
  <si>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</si>
  <si>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</si>
  <si>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</si>
  <si>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</si>
  <si>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</si>
  <si>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</si>
  <si>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</si>
  <si>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</si>
  <si>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</si>
  <si>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</si>
  <si>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</si>
  <si>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</si>
  <si>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</si>
  <si>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</si>
  <si>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</si>
  <si>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</si>
  <si>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</si>
  <si>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</si>
  <si>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</si>
  <si>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</si>
  <si>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</si>
  <si>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</si>
  <si>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</si>
  <si>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</si>
  <si>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</si>
  <si>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</si>
  <si>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</si>
  <si>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</si>
  <si>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</si>
  <si>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</si>
  <si>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</si>
  <si>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</si>
  <si>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</si>
  <si>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</si>
  <si>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</si>
  <si>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</si>
  <si>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</si>
  <si>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</si>
  <si>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</si>
  <si>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</si>
  <si>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</si>
  <si>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</si>
  <si>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</si>
  <si>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</si>
  <si>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</si>
  <si>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</si>
  <si>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</si>
  <si>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</si>
  <si>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</si>
  <si>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</si>
  <si>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</si>
  <si>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</si>
  <si>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</si>
  <si>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</si>
  <si>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</si>
  <si>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</si>
  <si>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</si>
  <si>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</si>
  <si>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</si>
  <si>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</si>
  <si>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</si>
  <si>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</si>
  <si>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</si>
  <si>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</si>
  <si>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</si>
  <si>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</si>
  <si>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</si>
  <si>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</si>
  <si>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</si>
  <si>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</si>
  <si>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</si>
  <si>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</si>
  <si>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</si>
  <si>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</si>
  <si>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</si>
  <si>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</si>
  <si>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</si>
  <si>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</si>
  <si>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</si>
  <si>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</si>
  <si>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</si>
  <si>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</si>
  <si>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</si>
  <si>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</si>
  <si>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</si>
  <si>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</si>
  <si>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</si>
  <si>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</si>
  <si>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</si>
  <si>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</si>
  <si>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</si>
  <si>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</si>
  <si>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</si>
  <si>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</si>
  <si>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</si>
  <si>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</si>
  <si>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</si>
  <si>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</si>
  <si>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</si>
  <si>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</si>
  <si>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</si>
  <si>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</si>
  <si>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</si>
  <si>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</si>
  <si>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</si>
  <si>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</si>
  <si>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</si>
  <si>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</si>
  <si>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</si>
  <si>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</si>
  <si>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</si>
  <si>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</si>
  <si>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</si>
  <si>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</si>
  <si>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</si>
  <si>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</si>
  <si>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</si>
  <si>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</si>
  <si>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</si>
  <si>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</si>
  <si>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</si>
  <si>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</si>
  <si>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</si>
  <si>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</si>
  <si>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</si>
  <si>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</si>
  <si>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</si>
  <si>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</si>
  <si>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</si>
  <si>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</si>
  <si>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</si>
  <si>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</si>
  <si>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</si>
  <si>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</si>
  <si>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</si>
  <si>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</si>
  <si>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</si>
  <si>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</si>
  <si>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</si>
  <si>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</si>
  <si>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</si>
  <si>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</si>
  <si>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</si>
  <si>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</si>
  <si>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</si>
  <si>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</si>
  <si>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</si>
  <si>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</si>
  <si>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</si>
  <si>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</si>
  <si>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</si>
  <si>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</si>
  <si>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</si>
  <si>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</si>
  <si>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</si>
  <si>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</si>
  <si>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</si>
  <si>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</si>
  <si>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</si>
  <si>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</si>
  <si>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</si>
  <si>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</si>
  <si>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</si>
  <si>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</si>
  <si>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</si>
  <si>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</si>
  <si>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</si>
  <si>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</si>
  <si>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</si>
  <si>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</si>
  <si>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</si>
  <si>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</si>
  <si>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</si>
  <si>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</si>
  <si>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</si>
  <si>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</si>
  <si>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</si>
  <si>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</si>
  <si>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</si>
  <si>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</si>
  <si>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</si>
  <si>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</si>
  <si>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</si>
  <si>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</si>
  <si>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</si>
  <si>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</si>
  <si>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</si>
  <si>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</si>
  <si>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</si>
  <si>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</si>
  <si>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</si>
  <si>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</si>
  <si>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</si>
  <si>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</si>
  <si>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</si>
  <si>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</si>
  <si>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</si>
  <si>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</si>
  <si>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</si>
  <si>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</si>
  <si>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</si>
  <si>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</si>
  <si>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</si>
  <si>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</si>
  <si>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</si>
  <si>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</si>
  <si>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</si>
  <si>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</si>
  <si>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</si>
  <si>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</si>
  <si>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</si>
  <si>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</si>
  <si>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</si>
  <si>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</si>
  <si>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</si>
  <si>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</si>
  <si>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</si>
  <si>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</si>
  <si>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</si>
  <si>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</si>
  <si>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</si>
  <si>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</si>
  <si>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</si>
  <si>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</si>
  <si>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</si>
  <si>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</si>
  <si>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</si>
  <si>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</si>
  <si>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</si>
  <si>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</si>
  <si>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</si>
  <si>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</si>
  <si>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</si>
  <si>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</si>
  <si>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</si>
  <si>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</si>
  <si>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</si>
  <si>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</si>
  <si>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</si>
  <si>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</si>
  <si>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</si>
  <si>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</si>
  <si>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</si>
  <si>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</si>
  <si>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</si>
  <si>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</si>
  <si>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</si>
  <si>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</si>
  <si>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</si>
  <si>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</si>
  <si>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</si>
  <si>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</si>
  <si>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</si>
  <si>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</si>
  <si>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</si>
  <si>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</si>
  <si>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</si>
  <si>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</si>
  <si>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</si>
  <si>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</si>
  <si>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</si>
  <si>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</si>
  <si>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</si>
  <si>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</si>
  <si>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</si>
  <si>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</si>
  <si>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</si>
  <si>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</si>
  <si>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</si>
  <si>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</si>
  <si>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</si>
  <si>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</si>
  <si>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</si>
  <si>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</si>
  <si>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</si>
  <si>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</si>
  <si>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</si>
  <si>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</si>
  <si>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</si>
  <si>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</si>
  <si>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</si>
  <si>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</si>
  <si>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</si>
  <si>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</si>
  <si>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</si>
  <si>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</si>
  <si>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</si>
  <si>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</si>
  <si>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</si>
  <si>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</si>
  <si>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</si>
  <si>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</si>
  <si>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</si>
  <si>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</si>
  <si>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</si>
  <si>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</si>
  <si>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</si>
  <si>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</si>
  <si>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</si>
  <si>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</si>
  <si>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</si>
  <si>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</si>
  <si>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</si>
  <si>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</si>
  <si>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</si>
  <si>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</si>
  <si>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</si>
  <si>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</si>
  <si>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</si>
  <si>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</si>
  <si>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</si>
  <si>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</si>
  <si>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</si>
  <si>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</si>
  <si>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</si>
  <si>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</si>
  <si>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</si>
  <si>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</si>
  <si>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</si>
  <si>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</si>
  <si>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</si>
  <si>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</si>
  <si>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</si>
  <si>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</si>
  <si>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</si>
  <si>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</si>
  <si>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</si>
  <si>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</si>
  <si>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</si>
  <si>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</si>
  <si>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</si>
  <si>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</si>
  <si>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</si>
  <si>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</si>
  <si>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</si>
  <si>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</si>
  <si>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</si>
  <si>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</si>
  <si>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</si>
  <si>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</si>
  <si>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</si>
  <si>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</si>
  <si>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</si>
  <si>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</si>
  <si>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</si>
  <si>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</si>
  <si>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</si>
  <si>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</si>
  <si>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</si>
  <si>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</si>
  <si>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</si>
  <si>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</si>
  <si>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</si>
  <si>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</si>
  <si>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</si>
  <si>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</si>
  <si>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</si>
  <si>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</si>
  <si>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</si>
  <si>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</si>
  <si>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</si>
  <si>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</si>
  <si>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</si>
  <si>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</si>
  <si>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</si>
  <si>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</si>
  <si>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</si>
  <si>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</si>
  <si>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</si>
  <si>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</si>
  <si>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</si>
  <si>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</si>
  <si>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</si>
  <si>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</si>
  <si>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</si>
  <si>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</si>
  <si>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</si>
  <si>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</si>
  <si>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</si>
  <si>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</si>
  <si>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</si>
  <si>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</si>
  <si>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</si>
  <si>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</si>
  <si>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</si>
  <si>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</si>
  <si>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</si>
  <si>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</si>
  <si>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</si>
  <si>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</si>
  <si>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</si>
  <si>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</si>
  <si>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</si>
  <si>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</si>
  <si>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</si>
  <si>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</si>
  <si>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</si>
  <si>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</si>
  <si>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</si>
  <si>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</si>
  <si>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</si>
  <si>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</si>
  <si>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</si>
  <si>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</si>
  <si>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</si>
  <si>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</si>
  <si>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</si>
  <si>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</si>
  <si>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</si>
  <si>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</si>
  <si>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</si>
  <si>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</si>
  <si>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</si>
  <si>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</si>
  <si>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</si>
  <si>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</si>
  <si>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</si>
  <si>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</si>
  <si>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</si>
  <si>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</si>
  <si>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</si>
  <si>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</si>
  <si>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</si>
  <si>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</si>
  <si>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</si>
  <si>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</si>
  <si>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</si>
  <si>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</si>
  <si>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</si>
  <si>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</si>
  <si>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</si>
  <si>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</si>
  <si>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</si>
  <si>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</si>
  <si>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</si>
  <si>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</si>
  <si>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</si>
  <si>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</si>
  <si>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</si>
  <si>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</si>
  <si>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</si>
  <si>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</si>
  <si>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</si>
  <si>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</si>
  <si>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</si>
  <si>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</si>
  <si>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</si>
  <si>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</si>
  <si>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</si>
  <si>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</si>
  <si>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</si>
  <si>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</si>
  <si>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</si>
  <si>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</si>
  <si>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</si>
  <si>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</si>
  <si>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</si>
  <si>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</si>
  <si>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</si>
  <si>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</si>
  <si>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</si>
  <si>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</si>
  <si>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</si>
  <si>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</si>
  <si>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</si>
  <si>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</si>
  <si>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</si>
  <si>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</si>
  <si>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</si>
  <si>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</si>
  <si>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</si>
  <si>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</si>
  <si>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</si>
  <si>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</si>
  <si>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</si>
  <si>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</si>
  <si>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</si>
  <si>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</si>
  <si>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</si>
  <si>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</si>
  <si>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</si>
  <si>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</si>
  <si>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</si>
  <si>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</si>
  <si>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</si>
  <si>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</si>
  <si>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</si>
  <si>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</si>
  <si>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</si>
  <si>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</si>
  <si>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</si>
  <si>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</si>
  <si>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</si>
  <si>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</si>
  <si>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</si>
  <si>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</si>
  <si>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</si>
  <si>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</si>
  <si>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</si>
  <si>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</si>
  <si>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</si>
  <si>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</si>
  <si>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</si>
  <si>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</si>
  <si>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</si>
  <si>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</si>
  <si>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</si>
  <si>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</si>
  <si>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</si>
  <si>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</si>
  <si>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</si>
  <si>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</si>
  <si>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</si>
  <si>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</si>
  <si>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</si>
  <si>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</si>
  <si>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</si>
  <si>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</si>
  <si>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</si>
  <si>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</si>
  <si>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</si>
  <si>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</si>
  <si>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</si>
  <si>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</si>
  <si>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</si>
  <si>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</si>
  <si>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</si>
  <si>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</si>
  <si>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</si>
  <si>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</si>
  <si>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</si>
  <si>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</si>
  <si>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</si>
  <si>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</si>
  <si>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</si>
  <si>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</si>
  <si>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</si>
  <si>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</si>
  <si>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</si>
  <si>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</si>
  <si>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</si>
  <si>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</si>
  <si>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</si>
  <si>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</si>
  <si>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</si>
  <si>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</si>
  <si>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</si>
  <si>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</si>
  <si>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</si>
  <si>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</si>
  <si>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</si>
  <si>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</si>
  <si>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</si>
  <si>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</si>
  <si>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</si>
  <si>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</si>
  <si>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</si>
  <si>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</si>
  <si>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</si>
  <si>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</si>
  <si>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</si>
  <si>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</si>
  <si>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</si>
  <si>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</si>
  <si>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</si>
  <si>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</si>
  <si>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</si>
  <si>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</si>
  <si>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</si>
  <si>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</si>
  <si>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</si>
  <si>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</si>
  <si>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</si>
  <si>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</si>
  <si>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</si>
  <si>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</si>
  <si>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</si>
  <si>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</si>
  <si>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</si>
  <si>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</si>
  <si>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</si>
  <si>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</si>
  <si>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</si>
  <si>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</si>
  <si>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</si>
  <si>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</si>
  <si>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</si>
  <si>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</si>
  <si>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</si>
  <si>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</si>
  <si>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</si>
  <si>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</si>
  <si>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</si>
  <si>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</si>
  <si>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</si>
  <si>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</si>
  <si>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</si>
  <si>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</si>
  <si>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</si>
  <si>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</si>
  <si>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</si>
  <si>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</si>
  <si>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</si>
  <si>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</si>
  <si>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</si>
  <si>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</si>
  <si>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</si>
  <si>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</si>
  <si>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</si>
  <si>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</si>
  <si>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</si>
  <si>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</si>
  <si>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</si>
  <si>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</si>
  <si>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</si>
  <si>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</si>
  <si>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</si>
  <si>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</si>
  <si>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</si>
  <si>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</si>
  <si>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</si>
  <si>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</si>
  <si>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</si>
  <si>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</si>
  <si>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</si>
  <si>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</si>
  <si>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</si>
  <si>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</si>
  <si>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</si>
  <si>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</si>
  <si>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</si>
  <si>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</si>
  <si>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</si>
  <si>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</si>
  <si>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</si>
  <si>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</si>
  <si>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</si>
  <si>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</si>
  <si>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</si>
  <si>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</si>
  <si>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</si>
  <si>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</si>
  <si>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</si>
  <si>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</si>
  <si>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</si>
  <si>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</si>
  <si>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</si>
  <si>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</si>
  <si>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</si>
  <si>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</si>
  <si>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</si>
  <si>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</si>
  <si>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</si>
  <si>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</si>
  <si>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</si>
  <si>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</si>
  <si>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</si>
  <si>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</si>
  <si>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</si>
  <si>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</si>
  <si>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</si>
  <si>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</si>
  <si>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</si>
  <si>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</si>
  <si>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</si>
  <si>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</si>
  <si>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</si>
  <si>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</si>
  <si>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</si>
  <si>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</si>
  <si>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</si>
  <si>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</si>
  <si>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</si>
  <si>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</si>
  <si>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</si>
  <si>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</si>
  <si>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</si>
  <si>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</si>
  <si>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</si>
  <si>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</si>
  <si>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</si>
  <si>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</si>
  <si>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</si>
  <si>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</si>
  <si>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</si>
  <si>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</si>
  <si>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</si>
  <si>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</si>
  <si>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</si>
  <si>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</si>
  <si>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</si>
  <si>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</si>
  <si>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</si>
  <si>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</si>
  <si>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</si>
  <si>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</si>
  <si>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</si>
  <si>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</si>
  <si>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</si>
  <si>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</si>
  <si>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</si>
  <si>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</si>
  <si>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</si>
  <si>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</si>
  <si>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</si>
  <si>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</si>
  <si>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</si>
  <si>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</si>
  <si>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</si>
  <si>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</si>
  <si>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</si>
  <si>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</si>
  <si>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</si>
  <si>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</si>
  <si>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</si>
  <si>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</si>
  <si>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</si>
  <si>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</si>
  <si>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</si>
  <si>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</si>
  <si>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</si>
  <si>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</si>
  <si>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</si>
  <si>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</si>
  <si>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</si>
  <si>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</si>
  <si>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</si>
  <si>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</si>
  <si>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</si>
  <si>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</si>
  <si>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</si>
  <si>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</si>
  <si>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</si>
  <si>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</si>
  <si>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</si>
  <si>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</si>
  <si>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</si>
  <si>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</si>
  <si>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</si>
  <si>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</si>
  <si>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</si>
  <si>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</si>
  <si>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</si>
  <si>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</si>
  <si>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</si>
  <si>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</si>
  <si>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</si>
  <si>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</si>
  <si>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</si>
  <si>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</si>
  <si>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</si>
  <si>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</si>
  <si>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</si>
  <si>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</si>
  <si>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</si>
  <si>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</si>
  <si>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</si>
  <si>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</si>
  <si>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</si>
  <si>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</si>
  <si>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DIRECCIÓN BIENES RAÍCES</t>
  </si>
  <si>
    <t>NOMBRE CENTRO DE TRABAJO Y/O PROCESO: DIVISIÓN JURÍDICA PREDIAL</t>
  </si>
  <si>
    <t>DIVISIÓN JURÍDICA PREDIAL</t>
  </si>
  <si>
    <t>EDIFICIO OBRAS CIVILES - ECO</t>
  </si>
  <si>
    <t>Planear, coordinar y controlar los programas de gestión predial de acuerdo con las normas y procedimientos establecidos por la Empresa.</t>
  </si>
  <si>
    <t>Programar y desarrollar los servicios de gestión predial. Coordinar y realizar la venta y entrega física de los predios propiedad de la empresa y las servidumbres constituidas, a las áreas responsables de su uso y administración. Atender los procesos policivos y judiciales relacionados con los predios propiedad de la Empresa, servidumbres, afectaciones, zonas de ronda, zonas de manejo y preservación ambiental. Coordinar los trámites correspondientes a contratos de arrendamiento, convenios y comodatos. Coordinar las actividades que permitan la actualización de los aspectos técnicos y jurídicos de los predios de la Empresa. Informar a las diferentes áreas de la Empresa, el inventario de predios adquiridos. Supervisar el personal a su cargo y dar cabal cumplimiento a las normas y programas de administración de personal establecidos en la Empresa.</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</si>
  <si>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</si>
  <si>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</si>
  <si>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</si>
  <si>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</si>
  <si>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</si>
  <si>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Campañas de aseo de manos cumpliendo protocolos de una adecuada limpieza y desinfección de manera constante.</t>
  </si>
  <si>
    <t>Custodiar y mantener los bienes, predios urbanos y rurales de propiedad de la Empresa, efectuando labores especificas que impliquen el use de herramientas y elementos.</t>
  </si>
  <si>
    <t>Continuar con el programa de vacunación para el personal con el fin de garantizar consecuencias menos considerables ante la materialización del peligro.</t>
  </si>
  <si>
    <t>El personal que labora en el área del edificio central debe contar con hidratación periódica para minimizar el riesgo por golpes de calor</t>
  </si>
  <si>
    <t>Analizar y atender los asuntos jurídicos de adquisición de predios designados por el superior Inmediato con el fin de efectuar las obras en el Distrito Capital.</t>
  </si>
  <si>
    <t>Efectuar la identificación jurídica ante la oficina de instrumentos públicos, de los predios que
han sido asignados y que son requeridos por Ia empresa. Elaborar comunicaciones, solicitando a  otras entidades, certificaciones o documentos necesarios para Ia negociación predial. Elaborar actos administrativos necesarios para la adquisición de terreno. Estudiar y preparar contratos de promesa de compra venta y minutas de escritura pública. Atender y orientar permisos de particulares. Estudiar y preparar actas de compromiso. Tramitar ante las notarias la titulación de los predios a cargo. Preparar y tramitar las respuestas a las solicitudes que se formulan en ejercicio del derecho de petición y/o de reclamación sobre asuntos de competencia. Realizar estudios de títulos de predios. Actualizar la información de los avances de adquisición predial en el sistema de información y garantizar su disponibilidad. Informar mediante oficio al área solicitante, fecha y hora de la diligencia de la ocupación del inmueble. Solicitar ante catastro distrital la mutación correspondiente de los predios.</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</si>
  <si>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</si>
  <si>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</si>
  <si>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</si>
  <si>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Ordenar el archivo de documentos y correspondencia propios del área. Coordinar reuniones de acuerdo con lo requerido por el superior inmediato para garantizar la efectividad de los procesos del área. Controlar las solicitudes y entrega de los elementos de oficina y papelería requeridos en el área. Atender a los funcionarios y particulares que requieran tratar temas del área.</t>
  </si>
  <si>
    <t>Realizar labores operativos de limpieza y mantenimiento de predios de acuerdo con las
instrucciones impartidas por el superior inmediato. Realizar el cargue y descargue de materiales recuperados en las demoliciones. Desarrollar las actividades relacionadas con la restitución de predios urbanos y rurales de propiedad de la Empresa que han sido ocupados por invasores, retirando materiales, escombros y otros. Solicitar a su superior inmediato los materiales y elementos necesarios pare realizar trabajos de mantenimiento y conservación, con el propósito de gestionar adecuadamente la labor.</t>
  </si>
  <si>
    <t>NS-040</t>
  </si>
  <si>
    <t>Se agrega columna en la cual se estipula la clasificación del peligro.</t>
  </si>
  <si>
    <t>Biológico</t>
  </si>
  <si>
    <t>Físico</t>
  </si>
  <si>
    <t>Químico</t>
  </si>
  <si>
    <t>Psicosocial</t>
  </si>
  <si>
    <t>Biomecánico</t>
  </si>
  <si>
    <t>Condiciones de Seguridad</t>
  </si>
  <si>
    <t>Fenómenos Naturales</t>
  </si>
  <si>
    <t>Ayudante 50</t>
  </si>
  <si>
    <t>PLANTA DE PERSONAL ACTUALIZADA</t>
  </si>
  <si>
    <t>Verificando la planta de personal se elimina el cargo de Sustanciador 40 debido a que no hay personal en la planta que soporte la cantidad de personas para está actividad.</t>
  </si>
  <si>
    <t>Verificando la planta de personal se añade el cargo de Ayudante 50.</t>
  </si>
  <si>
    <t>ELABORACIÓN                                            ACTUALIZACIÓN                                               FECHA: 7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</si>
</sst>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indexed="64"/>
      </right>
      <top/>
      <bottom/>
      <diagonal/>
    </border>
    <border>
      <left/>
      <right style="medium">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20" xfId="9" applyFont="1" applyFill="1" applyBorder="1" applyAlignment="1">
      <alignment wrapText="1"/>
    </xf>
    <xf numFmtId="0" fontId="1" fillId="4" borderId="10" xfId="0" applyFont="1" applyFill="1" applyBorder="1" applyAlignment="1">
      <alignment horizontal="center" vertical="center"/>
    </xf>
    <xf numFmtId="0" fontId="1" fillId="4" borderId="19" xfId="0" applyFont="1" applyFill="1" applyBorder="1" applyAlignment="1" applyProtection="1">
      <alignment horizontal="center" vertical="center" wrapText="1" shrinkToFit="1"/>
    </xf>
    <xf numFmtId="0" fontId="1" fillId="4" borderId="10"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xf>
    <xf numFmtId="0" fontId="1" fillId="4" borderId="28" xfId="0" applyFont="1" applyFill="1" applyBorder="1" applyAlignment="1" applyProtection="1">
      <alignment horizontal="center" vertical="center" wrapText="1" shrinkToFit="1"/>
    </xf>
    <xf numFmtId="0" fontId="1" fillId="4" borderId="11" xfId="0" applyFont="1" applyFill="1" applyBorder="1" applyAlignment="1" applyProtection="1">
      <alignment horizontal="center" vertical="center" wrapText="1" shrinkToFit="1"/>
    </xf>
    <xf numFmtId="0" fontId="1" fillId="8" borderId="15" xfId="0" applyFont="1" applyFill="1" applyBorder="1" applyAlignment="1">
      <alignment horizontal="center" vertical="center"/>
    </xf>
    <xf numFmtId="0" fontId="1" fillId="8" borderId="28" xfId="0" applyFont="1" applyFill="1" applyBorder="1" applyAlignment="1" applyProtection="1">
      <alignment horizontal="center" vertical="center" wrapText="1" shrinkToFit="1"/>
    </xf>
    <xf numFmtId="0" fontId="1" fillId="8" borderId="11" xfId="0" applyFont="1" applyFill="1" applyBorder="1" applyAlignment="1" applyProtection="1">
      <alignment horizontal="center" vertical="center" wrapText="1" shrinkToFit="1"/>
    </xf>
    <xf numFmtId="0" fontId="1" fillId="4" borderId="14" xfId="0" applyFont="1" applyFill="1" applyBorder="1" applyAlignment="1">
      <alignment horizontal="center" vertical="center"/>
    </xf>
    <xf numFmtId="0" fontId="1" fillId="4" borderId="29" xfId="0" applyFont="1" applyFill="1" applyBorder="1" applyAlignment="1" applyProtection="1">
      <alignment horizontal="center" vertical="center" wrapText="1" shrinkToFit="1"/>
    </xf>
    <xf numFmtId="0" fontId="1" fillId="4" borderId="12" xfId="0" applyFont="1" applyFill="1" applyBorder="1" applyAlignment="1" applyProtection="1">
      <alignment horizontal="center" vertical="center" wrapText="1" shrinkToFi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 fillId="8" borderId="37" xfId="0" applyFont="1" applyFill="1" applyBorder="1" applyAlignment="1" applyProtection="1">
      <alignment horizontal="center" vertical="center" wrapText="1" shrinkToFit="1"/>
    </xf>
    <xf numFmtId="0" fontId="1" fillId="4" borderId="38" xfId="0" applyFont="1" applyFill="1" applyBorder="1" applyAlignment="1" applyProtection="1">
      <alignment horizontal="center" vertical="center" wrapText="1" shrinkToFit="1"/>
    </xf>
    <xf numFmtId="0" fontId="1" fillId="4" borderId="15" xfId="0" applyFont="1" applyFill="1" applyBorder="1" applyAlignment="1" applyProtection="1">
      <alignment horizontal="center" vertical="center" wrapText="1" shrinkToFit="1"/>
    </xf>
    <xf numFmtId="0" fontId="1" fillId="8" borderId="37" xfId="0" applyFont="1" applyFill="1" applyBorder="1" applyAlignment="1">
      <alignment horizontal="center" vertical="center"/>
    </xf>
    <xf numFmtId="0" fontId="1" fillId="8" borderId="27"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5" fillId="2" borderId="9"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37" xfId="0" applyFont="1" applyBorder="1" applyAlignment="1">
      <alignment horizontal="center" vertical="center"/>
    </xf>
    <xf numFmtId="0" fontId="9" fillId="3" borderId="9" xfId="0" applyFont="1" applyFill="1" applyBorder="1" applyAlignment="1">
      <alignment horizontal="center" vertical="center" textRotation="90" wrapText="1"/>
    </xf>
    <xf numFmtId="0" fontId="9" fillId="3" borderId="13" xfId="0" applyFont="1" applyFill="1" applyBorder="1" applyAlignment="1">
      <alignment horizontal="center" vertical="center" textRotation="90" wrapText="1"/>
    </xf>
    <xf numFmtId="0" fontId="9" fillId="3" borderId="14" xfId="0" applyFont="1" applyFill="1" applyBorder="1" applyAlignment="1">
      <alignment horizontal="center" vertical="center" textRotation="90" wrapText="1"/>
    </xf>
    <xf numFmtId="0" fontId="1" fillId="8" borderId="43"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1" xfId="0" applyFont="1" applyBorder="1" applyAlignment="1">
      <alignment horizontal="center" vertical="center"/>
    </xf>
    <xf numFmtId="0" fontId="1" fillId="0" borderId="15" xfId="0" applyFont="1" applyBorder="1" applyAlignment="1">
      <alignment horizontal="center" vertical="center"/>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0" borderId="5"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2"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2" borderId="35"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1" fillId="4" borderId="2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9" fillId="4" borderId="9"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2078778</xdr:colOff>
      <xdr:row>1</xdr:row>
      <xdr:rowOff>34131</xdr:rowOff>
    </xdr:from>
    <xdr:to>
      <xdr:col>3</xdr:col>
      <xdr:colOff>2438778</xdr:colOff>
      <xdr:row>1</xdr:row>
      <xdr:rowOff>178131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885478" y="2119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showGridLines="0" tabSelected="1" zoomScale="75" zoomScaleNormal="75"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6" t="s">
        <v>1227</v>
      </c>
      <c r="D2" s="97"/>
      <c r="E2" s="97"/>
      <c r="F2" s="97"/>
      <c r="G2" s="98"/>
      <c r="K2" s="9"/>
      <c r="L2" s="9"/>
      <c r="M2" s="9"/>
      <c r="V2" s="9"/>
      <c r="AB2" s="10"/>
      <c r="AC2" s="6"/>
      <c r="AD2" s="6"/>
    </row>
    <row r="3" spans="1:30" s="8" customFormat="1" ht="15" customHeight="1">
      <c r="A3" s="5"/>
      <c r="B3" s="6"/>
      <c r="C3" s="90" t="s">
        <v>1192</v>
      </c>
      <c r="D3" s="91"/>
      <c r="E3" s="91"/>
      <c r="F3" s="91"/>
      <c r="G3" s="92"/>
      <c r="K3" s="9"/>
      <c r="L3" s="9"/>
      <c r="M3" s="9"/>
      <c r="V3" s="9"/>
      <c r="AB3" s="10"/>
      <c r="AC3" s="6"/>
      <c r="AD3" s="6"/>
    </row>
    <row r="4" spans="1:30" s="8" customFormat="1" ht="15" customHeight="1" thickBot="1">
      <c r="A4" s="5"/>
      <c r="B4" s="6"/>
      <c r="C4" s="93" t="s">
        <v>1193</v>
      </c>
      <c r="D4" s="94"/>
      <c r="E4" s="94"/>
      <c r="F4" s="94"/>
      <c r="G4" s="95"/>
      <c r="K4" s="9"/>
      <c r="L4" s="9"/>
      <c r="M4" s="9"/>
      <c r="V4" s="9"/>
      <c r="AB4" s="10"/>
      <c r="AC4" s="6"/>
      <c r="AD4" s="6"/>
    </row>
    <row r="5" spans="1:30" s="8" customFormat="1" ht="11.25" customHeight="1">
      <c r="A5" s="5"/>
      <c r="B5" s="6"/>
      <c r="C5" s="11" t="s">
        <v>1077</v>
      </c>
      <c r="E5" s="88"/>
      <c r="F5" s="88"/>
      <c r="G5" s="8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55" t="s">
        <v>10</v>
      </c>
      <c r="B8" s="58" t="s">
        <v>11</v>
      </c>
      <c r="C8" s="89" t="s">
        <v>1191</v>
      </c>
      <c r="D8" s="89"/>
      <c r="E8" s="89"/>
      <c r="F8" s="89"/>
      <c r="G8" s="102" t="s">
        <v>0</v>
      </c>
      <c r="H8" s="103"/>
      <c r="I8" s="104"/>
      <c r="J8" s="99" t="s">
        <v>1</v>
      </c>
      <c r="K8" s="100" t="s">
        <v>2</v>
      </c>
      <c r="L8" s="100"/>
      <c r="M8" s="100"/>
      <c r="N8" s="100" t="s">
        <v>3</v>
      </c>
      <c r="O8" s="100"/>
      <c r="P8" s="100"/>
      <c r="Q8" s="100"/>
      <c r="R8" s="100"/>
      <c r="S8" s="100"/>
      <c r="T8" s="100"/>
      <c r="U8" s="100" t="s">
        <v>4</v>
      </c>
      <c r="V8" s="100" t="s">
        <v>5</v>
      </c>
      <c r="W8" s="101"/>
      <c r="X8" s="110" t="s">
        <v>6</v>
      </c>
      <c r="Y8" s="110"/>
      <c r="Z8" s="110"/>
      <c r="AA8" s="110"/>
      <c r="AB8" s="110"/>
      <c r="AC8" s="110"/>
      <c r="AD8" s="110"/>
    </row>
    <row r="9" spans="1:30" ht="15.75" customHeight="1" thickBot="1">
      <c r="A9" s="56"/>
      <c r="B9" s="59"/>
      <c r="C9" s="89"/>
      <c r="D9" s="89"/>
      <c r="E9" s="89"/>
      <c r="F9" s="89"/>
      <c r="G9" s="105"/>
      <c r="H9" s="106"/>
      <c r="I9" s="107"/>
      <c r="J9" s="99"/>
      <c r="K9" s="100"/>
      <c r="L9" s="100"/>
      <c r="M9" s="100"/>
      <c r="N9" s="100"/>
      <c r="O9" s="100"/>
      <c r="P9" s="100"/>
      <c r="Q9" s="100"/>
      <c r="R9" s="100"/>
      <c r="S9" s="100"/>
      <c r="T9" s="100"/>
      <c r="U9" s="101"/>
      <c r="V9" s="101"/>
      <c r="W9" s="101"/>
      <c r="X9" s="110"/>
      <c r="Y9" s="110"/>
      <c r="Z9" s="110"/>
      <c r="AA9" s="110"/>
      <c r="AB9" s="110"/>
      <c r="AC9" s="110"/>
      <c r="AD9" s="110"/>
    </row>
    <row r="10" spans="1:30" ht="39" thickBot="1">
      <c r="A10" s="57"/>
      <c r="B10" s="60"/>
      <c r="C10" s="14" t="s">
        <v>12</v>
      </c>
      <c r="D10" s="14" t="s">
        <v>13</v>
      </c>
      <c r="E10" s="14" t="s">
        <v>1034</v>
      </c>
      <c r="F10" s="14" t="s">
        <v>14</v>
      </c>
      <c r="G10" s="14" t="s">
        <v>15</v>
      </c>
      <c r="H10" s="108" t="s">
        <v>16</v>
      </c>
      <c r="I10" s="109"/>
      <c r="J10" s="99"/>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1190</v>
      </c>
      <c r="AC10" s="14" t="s">
        <v>26</v>
      </c>
      <c r="AD10" s="26" t="s">
        <v>581</v>
      </c>
    </row>
    <row r="11" spans="1:30" ht="51" customHeight="1">
      <c r="A11" s="64" t="s">
        <v>1194</v>
      </c>
      <c r="B11" s="64" t="s">
        <v>1195</v>
      </c>
      <c r="C11" s="124" t="s">
        <v>1196</v>
      </c>
      <c r="D11" s="123" t="s">
        <v>1197</v>
      </c>
      <c r="E11" s="125" t="s">
        <v>997</v>
      </c>
      <c r="F11" s="125" t="s">
        <v>1198</v>
      </c>
      <c r="G11" s="43" t="str">
        <f>VLOOKUP(H11,PELIGROS!A$1:G$445,2,0)</f>
        <v>INFRAROJA, ULTRAVIOLETA, VISIBLE, RADIOFRECUENCIA, MICROONDAS, LASER</v>
      </c>
      <c r="H11" s="43" t="s">
        <v>60</v>
      </c>
      <c r="I11" s="43" t="s">
        <v>1217</v>
      </c>
      <c r="J11" s="43" t="str">
        <f>VLOOKUP(H11,PELIGROS!A$2:G$445,3,0)</f>
        <v>CÁNCER, LESIONES DÉRMICAS Y OCULARES</v>
      </c>
      <c r="K11" s="43" t="s">
        <v>27</v>
      </c>
      <c r="L11" s="43" t="str">
        <f>VLOOKUP(H11,PELIGROS!A$2:G$445,4,0)</f>
        <v>Inspecciones planeadas e inspecciones no planeadas, procedimientos de programas de seguridad y salud en el trabajo</v>
      </c>
      <c r="M11" s="43" t="str">
        <f>VLOOKUP(H11,PELIGROS!A$2:G$445,5,0)</f>
        <v>PROGRAMA BLOQUEADOR SOLAR</v>
      </c>
      <c r="N11" s="43">
        <v>2</v>
      </c>
      <c r="O11" s="43">
        <v>3</v>
      </c>
      <c r="P11" s="43">
        <v>10</v>
      </c>
      <c r="Q11" s="28">
        <f t="shared" ref="Q11:Q58" si="0">N11*O11</f>
        <v>6</v>
      </c>
      <c r="R11" s="28">
        <f t="shared" ref="R11:R58" si="1">P11*Q11</f>
        <v>60</v>
      </c>
      <c r="S11" s="43" t="str">
        <f t="shared" ref="S11:S58" si="2">IF(Q11=40,"MA-40",IF(Q11=30,"MA-30",IF(Q11=20,"A-20",IF(Q11=10,"A-10",IF(Q11=24,"MA-24",IF(Q11=18,"A-18",IF(Q11=12,"A-12",IF(Q11=6,"M-6",IF(Q11=8,"M-8",IF(Q11=6,"M-6",IF(Q11=4,"B-4",IF(Q11=2,"B-2",))))))))))))</f>
        <v>M-6</v>
      </c>
      <c r="T11" s="29" t="str">
        <f t="shared" ref="T11:T58" si="3">IF(R11&lt;=20,"IV",IF(R11&lt;=120,"III",IF(R11&lt;=500,"II",IF(R11&lt;=4000,"I"))))</f>
        <v>III</v>
      </c>
      <c r="U11" s="30" t="str">
        <f t="shared" ref="U11:U58" si="4">IF(T11=0,"",IF(T11="IV","Aceptable",IF(T11="III","Mejorable",IF(T11="II","No Aceptable o Aceptable Con Control Especifico",IF(T11="I","No Aceptable","")))))</f>
        <v>Mejorable</v>
      </c>
      <c r="V11" s="123">
        <v>1</v>
      </c>
      <c r="W11" s="43" t="str">
        <f>VLOOKUP(H11,PELIGROS!A$2:G$445,6,0)</f>
        <v>CÁNCER</v>
      </c>
      <c r="X11" s="43" t="s">
        <v>29</v>
      </c>
      <c r="Y11" s="43" t="s">
        <v>29</v>
      </c>
      <c r="Z11" s="43" t="s">
        <v>29</v>
      </c>
      <c r="AA11" s="43" t="s">
        <v>29</v>
      </c>
      <c r="AB11" s="43" t="str">
        <f>VLOOKUP(H11,PELIGROS!A$2:G$445,7,0)</f>
        <v>N/A</v>
      </c>
      <c r="AC11" s="51" t="s">
        <v>1201</v>
      </c>
      <c r="AD11" s="123" t="s">
        <v>1199</v>
      </c>
    </row>
    <row r="12" spans="1:30" ht="51">
      <c r="A12" s="65"/>
      <c r="B12" s="65"/>
      <c r="C12" s="115"/>
      <c r="D12" s="112"/>
      <c r="E12" s="117"/>
      <c r="F12" s="117"/>
      <c r="G12" s="52" t="str">
        <f>VLOOKUP(H12,PELIGROS!A$1:G$445,2,0)</f>
        <v>ENERGÍA TÉRMICA, CAMBIO DE TEMPERATURA DURANTE LOS RECORRIDOS</v>
      </c>
      <c r="H12" s="52" t="s">
        <v>154</v>
      </c>
      <c r="I12" s="52" t="s">
        <v>1217</v>
      </c>
      <c r="J12" s="52" t="str">
        <f>VLOOKUP(H12,PELIGROS!A$2:G$445,3,0)</f>
        <v xml:space="preserve"> GOLPE DE CALOR,  DESHIDRATACIÓN</v>
      </c>
      <c r="K12" s="40" t="s">
        <v>27</v>
      </c>
      <c r="L12" s="52" t="str">
        <f>VLOOKUP(H12,PELIGROS!A$2:G$445,4,0)</f>
        <v>Inspecciones planeadas e inspecciones no planeadas, procedimientos de programas de seguridad y salud en el trabajo</v>
      </c>
      <c r="M12" s="52" t="str">
        <f>VLOOKUP(H12,PELIGROS!A$2:G$445,5,0)</f>
        <v>NO OBSERVADO</v>
      </c>
      <c r="N12" s="40">
        <v>2</v>
      </c>
      <c r="O12" s="40">
        <v>2</v>
      </c>
      <c r="P12" s="40">
        <v>10</v>
      </c>
      <c r="Q12" s="31">
        <f t="shared" si="0"/>
        <v>4</v>
      </c>
      <c r="R12" s="31">
        <f t="shared" si="1"/>
        <v>40</v>
      </c>
      <c r="S12" s="40" t="str">
        <f t="shared" si="2"/>
        <v>B-4</v>
      </c>
      <c r="T12" s="32" t="str">
        <f t="shared" si="3"/>
        <v>III</v>
      </c>
      <c r="U12" s="33" t="str">
        <f t="shared" si="4"/>
        <v>Mejorable</v>
      </c>
      <c r="V12" s="112"/>
      <c r="W12" s="52" t="str">
        <f>VLOOKUP(H12,PELIGROS!A$2:G$445,6,0)</f>
        <v>CÁNCER DE PIEL</v>
      </c>
      <c r="X12" s="40" t="s">
        <v>29</v>
      </c>
      <c r="Y12" s="40" t="s">
        <v>29</v>
      </c>
      <c r="Z12" s="40" t="s">
        <v>29</v>
      </c>
      <c r="AA12" s="40" t="s">
        <v>29</v>
      </c>
      <c r="AB12" s="52" t="str">
        <f>VLOOKUP(H12,PELIGROS!A$2:G$445,7,0)</f>
        <v>N/A</v>
      </c>
      <c r="AC12" s="53" t="s">
        <v>1206</v>
      </c>
      <c r="AD12" s="112"/>
    </row>
    <row r="13" spans="1:30" ht="63.75" customHeight="1">
      <c r="A13" s="65"/>
      <c r="B13" s="65"/>
      <c r="C13" s="115"/>
      <c r="D13" s="112"/>
      <c r="E13" s="117"/>
      <c r="F13" s="117"/>
      <c r="G13" s="52" t="str">
        <f>VLOOKUP(H13,PELIGROS!A$1:G$445,2,0)</f>
        <v>CONCENTRACIÓN EN ACTIVIDADES DE ALTO DESEMPEÑO MENTAL</v>
      </c>
      <c r="H13" s="52" t="s">
        <v>65</v>
      </c>
      <c r="I13" s="52" t="s">
        <v>1219</v>
      </c>
      <c r="J13" s="52" t="str">
        <f>VLOOKUP(H13,PELIGROS!A$2:G$445,3,0)</f>
        <v>ESTRÉS, CEFALEA, IRRITABILIDAD</v>
      </c>
      <c r="K13" s="40" t="s">
        <v>27</v>
      </c>
      <c r="L13" s="52" t="str">
        <f>VLOOKUP(H13,PELIGROS!A$2:G$445,4,0)</f>
        <v>N/A</v>
      </c>
      <c r="M13" s="52" t="str">
        <f>VLOOKUP(H13,PELIGROS!A$2:G$445,5,0)</f>
        <v>PVE PSICOSOCIAL</v>
      </c>
      <c r="N13" s="40">
        <v>2</v>
      </c>
      <c r="O13" s="40">
        <v>3</v>
      </c>
      <c r="P13" s="40">
        <v>10</v>
      </c>
      <c r="Q13" s="31">
        <f t="shared" si="0"/>
        <v>6</v>
      </c>
      <c r="R13" s="31">
        <f t="shared" si="1"/>
        <v>60</v>
      </c>
      <c r="S13" s="40" t="str">
        <f t="shared" si="2"/>
        <v>M-6</v>
      </c>
      <c r="T13" s="32" t="str">
        <f t="shared" si="3"/>
        <v>III</v>
      </c>
      <c r="U13" s="33" t="str">
        <f t="shared" si="4"/>
        <v>Mejorable</v>
      </c>
      <c r="V13" s="112"/>
      <c r="W13" s="52" t="str">
        <f>VLOOKUP(H13,PELIGROS!A$2:G$445,6,0)</f>
        <v>ESTRÉS</v>
      </c>
      <c r="X13" s="40" t="s">
        <v>29</v>
      </c>
      <c r="Y13" s="40" t="s">
        <v>29</v>
      </c>
      <c r="Z13" s="40" t="s">
        <v>29</v>
      </c>
      <c r="AA13" s="40" t="s">
        <v>29</v>
      </c>
      <c r="AB13" s="52" t="str">
        <f>VLOOKUP(H13,PELIGROS!A$2:G$445,7,0)</f>
        <v>N/A</v>
      </c>
      <c r="AC13" s="40" t="s">
        <v>1202</v>
      </c>
      <c r="AD13" s="112"/>
    </row>
    <row r="14" spans="1:30" ht="63.75" customHeight="1">
      <c r="A14" s="65"/>
      <c r="B14" s="65"/>
      <c r="C14" s="115"/>
      <c r="D14" s="112"/>
      <c r="E14" s="117"/>
      <c r="F14" s="117"/>
      <c r="G14" s="52" t="str">
        <f>VLOOKUP(H14,PELIGROS!A$1:G$445,2,0)</f>
        <v>ATENCIÓN AL PÚBLICO</v>
      </c>
      <c r="H14" s="52" t="s">
        <v>429</v>
      </c>
      <c r="I14" s="52" t="s">
        <v>1219</v>
      </c>
      <c r="J14" s="52" t="str">
        <f>VLOOKUP(H14,PELIGROS!A$2:G$445,3,0)</f>
        <v>ESTRÉS, ENFERMEDADES DIGESTIVAS, IRRITABILIDAD, TRANSTORNOS DEL SUEÑO</v>
      </c>
      <c r="K14" s="40" t="s">
        <v>27</v>
      </c>
      <c r="L14" s="52" t="str">
        <f>VLOOKUP(H14,PELIGROS!A$2:G$445,4,0)</f>
        <v>N/A</v>
      </c>
      <c r="M14" s="52" t="str">
        <f>VLOOKUP(H14,PELIGROS!A$2:G$445,5,0)</f>
        <v>PVE PSICOSOCIAL</v>
      </c>
      <c r="N14" s="40">
        <v>2</v>
      </c>
      <c r="O14" s="40">
        <v>1</v>
      </c>
      <c r="P14" s="40">
        <v>10</v>
      </c>
      <c r="Q14" s="31">
        <f t="shared" si="0"/>
        <v>2</v>
      </c>
      <c r="R14" s="31">
        <f t="shared" si="1"/>
        <v>20</v>
      </c>
      <c r="S14" s="40" t="str">
        <f t="shared" si="2"/>
        <v>B-2</v>
      </c>
      <c r="T14" s="32" t="str">
        <f t="shared" si="3"/>
        <v>IV</v>
      </c>
      <c r="U14" s="33" t="str">
        <f t="shared" si="4"/>
        <v>Aceptable</v>
      </c>
      <c r="V14" s="112"/>
      <c r="W14" s="52" t="str">
        <f>VLOOKUP(H14,PELIGROS!A$2:G$445,6,0)</f>
        <v>ESTRÉS</v>
      </c>
      <c r="X14" s="40" t="s">
        <v>29</v>
      </c>
      <c r="Y14" s="40" t="s">
        <v>29</v>
      </c>
      <c r="Z14" s="40" t="s">
        <v>29</v>
      </c>
      <c r="AA14" s="40" t="s">
        <v>29</v>
      </c>
      <c r="AB14" s="52" t="str">
        <f>VLOOKUP(H14,PELIGROS!A$2:G$445,7,0)</f>
        <v>RESOLUCIÓN DE CONFLICTOS; COMUNICACIÓN ASERTIVA; SERVICIO AL CLIENTE</v>
      </c>
      <c r="AC14" s="40" t="s">
        <v>1202</v>
      </c>
      <c r="AD14" s="112"/>
    </row>
    <row r="15" spans="1:30" ht="63.75">
      <c r="A15" s="65"/>
      <c r="B15" s="65"/>
      <c r="C15" s="115"/>
      <c r="D15" s="112"/>
      <c r="E15" s="117"/>
      <c r="F15" s="117"/>
      <c r="G15" s="52" t="str">
        <f>VLOOKUP(H15,PELIGROS!A$1:G$445,2,0)</f>
        <v xml:space="preserve"> ALTA CONCENTRACIÓN</v>
      </c>
      <c r="H15" s="52" t="s">
        <v>80</v>
      </c>
      <c r="I15" s="52" t="s">
        <v>1219</v>
      </c>
      <c r="J15" s="52" t="str">
        <f>VLOOKUP(H15,PELIGROS!A$2:G$445,3,0)</f>
        <v>ESTRÉS, DEPRESIÓN, TRANSTORNOS DEL SUEÑO, AUSENCIA DE ATENCIÓN</v>
      </c>
      <c r="K15" s="40" t="s">
        <v>27</v>
      </c>
      <c r="L15" s="52" t="str">
        <f>VLOOKUP(H15,PELIGROS!A$2:G$445,4,0)</f>
        <v>N/A</v>
      </c>
      <c r="M15" s="52" t="str">
        <f>VLOOKUP(H15,PELIGROS!A$2:G$445,5,0)</f>
        <v>PVE PSICOSOCIAL</v>
      </c>
      <c r="N15" s="40">
        <v>2</v>
      </c>
      <c r="O15" s="40">
        <v>1</v>
      </c>
      <c r="P15" s="40">
        <v>10</v>
      </c>
      <c r="Q15" s="31">
        <f t="shared" si="0"/>
        <v>2</v>
      </c>
      <c r="R15" s="31">
        <f t="shared" si="1"/>
        <v>20</v>
      </c>
      <c r="S15" s="40" t="str">
        <f t="shared" si="2"/>
        <v>B-2</v>
      </c>
      <c r="T15" s="32" t="str">
        <f t="shared" si="3"/>
        <v>IV</v>
      </c>
      <c r="U15" s="33" t="str">
        <f t="shared" si="4"/>
        <v>Aceptable</v>
      </c>
      <c r="V15" s="112"/>
      <c r="W15" s="52" t="str">
        <f>VLOOKUP(H15,PELIGROS!A$2:G$445,6,0)</f>
        <v>ESTRÉS, ALTERACIÓN DEL SISTEMA NERVIOSO</v>
      </c>
      <c r="X15" s="40" t="s">
        <v>29</v>
      </c>
      <c r="Y15" s="40" t="s">
        <v>29</v>
      </c>
      <c r="Z15" s="40" t="s">
        <v>29</v>
      </c>
      <c r="AA15" s="40" t="s">
        <v>29</v>
      </c>
      <c r="AB15" s="52" t="str">
        <f>VLOOKUP(H15,PELIGROS!A$2:G$445,7,0)</f>
        <v>N/A</v>
      </c>
      <c r="AC15" s="40" t="s">
        <v>1202</v>
      </c>
      <c r="AD15" s="112"/>
    </row>
    <row r="16" spans="1:30" ht="51">
      <c r="A16" s="65"/>
      <c r="B16" s="65"/>
      <c r="C16" s="115"/>
      <c r="D16" s="112"/>
      <c r="E16" s="117"/>
      <c r="F16" s="117"/>
      <c r="G16" s="52" t="str">
        <f>VLOOKUP(H16,PELIGROS!A$1:G$445,2,0)</f>
        <v>Forzadas, Prolongadas</v>
      </c>
      <c r="H16" s="52" t="s">
        <v>37</v>
      </c>
      <c r="I16" s="52" t="s">
        <v>1220</v>
      </c>
      <c r="J16" s="52" t="str">
        <f>VLOOKUP(H16,PELIGROS!A$2:G$445,3,0)</f>
        <v xml:space="preserve">Lesiones osteomusculares, lesiones osteoarticulares
</v>
      </c>
      <c r="K16" s="40" t="s">
        <v>27</v>
      </c>
      <c r="L16" s="52" t="str">
        <f>VLOOKUP(H16,PELIGROS!A$2:G$445,4,0)</f>
        <v>Inspecciones planeadas e inspecciones no planeadas, procedimientos de programas de seguridad y salud en el trabajo</v>
      </c>
      <c r="M16" s="52" t="str">
        <f>VLOOKUP(H16,PELIGROS!A$2:G$445,5,0)</f>
        <v>PVE Biomecánico, programa pausas activas, exámenes periódicos, recomendaciones, control de posturas</v>
      </c>
      <c r="N16" s="40">
        <v>2</v>
      </c>
      <c r="O16" s="40">
        <v>3</v>
      </c>
      <c r="P16" s="40">
        <v>10</v>
      </c>
      <c r="Q16" s="31">
        <f t="shared" si="0"/>
        <v>6</v>
      </c>
      <c r="R16" s="31">
        <f t="shared" si="1"/>
        <v>60</v>
      </c>
      <c r="S16" s="40" t="str">
        <f t="shared" si="2"/>
        <v>M-6</v>
      </c>
      <c r="T16" s="32" t="str">
        <f t="shared" si="3"/>
        <v>III</v>
      </c>
      <c r="U16" s="33" t="str">
        <f t="shared" si="4"/>
        <v>Mejorable</v>
      </c>
      <c r="V16" s="112"/>
      <c r="W16" s="52" t="str">
        <f>VLOOKUP(H16,PELIGROS!A$2:G$445,6,0)</f>
        <v>Enfermedades Osteomusculares</v>
      </c>
      <c r="X16" s="40" t="s">
        <v>29</v>
      </c>
      <c r="Y16" s="40" t="s">
        <v>29</v>
      </c>
      <c r="Z16" s="40" t="s">
        <v>29</v>
      </c>
      <c r="AA16" s="40" t="s">
        <v>29</v>
      </c>
      <c r="AB16" s="52" t="str">
        <f>VLOOKUP(H16,PELIGROS!A$2:G$445,7,0)</f>
        <v>Prevención en lesiones osteomusculares, líderes de pausas activas</v>
      </c>
      <c r="AC16" s="40" t="s">
        <v>1209</v>
      </c>
      <c r="AD16" s="112"/>
    </row>
    <row r="17" spans="1:30" ht="38.25">
      <c r="A17" s="65"/>
      <c r="B17" s="65"/>
      <c r="C17" s="115"/>
      <c r="D17" s="112"/>
      <c r="E17" s="117"/>
      <c r="F17" s="117"/>
      <c r="G17" s="52" t="str">
        <f>VLOOKUP(H17,PELIGROS!A$1:G$445,2,0)</f>
        <v>Movimientos repetitivos, Miembros Superiores</v>
      </c>
      <c r="H17" s="52" t="s">
        <v>1108</v>
      </c>
      <c r="I17" s="52" t="s">
        <v>1220</v>
      </c>
      <c r="J17" s="52" t="str">
        <f>VLOOKUP(H17,PELIGROS!A$2:G$445,3,0)</f>
        <v>Lesiones Musculoesqueléticas</v>
      </c>
      <c r="K17" s="40" t="s">
        <v>27</v>
      </c>
      <c r="L17" s="52" t="str">
        <f>VLOOKUP(H17,PELIGROS!A$2:G$445,4,0)</f>
        <v>N/A</v>
      </c>
      <c r="M17" s="52" t="str">
        <f>VLOOKUP(H17,PELIGROS!A$2:G$445,5,0)</f>
        <v>PVE Biomecánico, programa pausas activas, exámenes periódicos, recomendaciones, control de posturas</v>
      </c>
      <c r="N17" s="40">
        <v>2</v>
      </c>
      <c r="O17" s="40">
        <v>3</v>
      </c>
      <c r="P17" s="40">
        <v>10</v>
      </c>
      <c r="Q17" s="31">
        <f t="shared" si="0"/>
        <v>6</v>
      </c>
      <c r="R17" s="31">
        <f t="shared" si="1"/>
        <v>60</v>
      </c>
      <c r="S17" s="40" t="str">
        <f t="shared" si="2"/>
        <v>M-6</v>
      </c>
      <c r="T17" s="32" t="str">
        <f t="shared" si="3"/>
        <v>III</v>
      </c>
      <c r="U17" s="33" t="str">
        <f t="shared" si="4"/>
        <v>Mejorable</v>
      </c>
      <c r="V17" s="112"/>
      <c r="W17" s="52" t="str">
        <f>VLOOKUP(H17,PELIGROS!A$2:G$445,6,0)</f>
        <v>Enfermedades Musculoesqueléticas</v>
      </c>
      <c r="X17" s="40" t="s">
        <v>29</v>
      </c>
      <c r="Y17" s="40" t="s">
        <v>29</v>
      </c>
      <c r="Z17" s="40" t="s">
        <v>29</v>
      </c>
      <c r="AA17" s="40" t="s">
        <v>29</v>
      </c>
      <c r="AB17" s="52" t="str">
        <f>VLOOKUP(H17,PELIGROS!A$2:G$445,7,0)</f>
        <v>Prevención en lesiones osteomusculares, líderes de pausas activas</v>
      </c>
      <c r="AC17" s="40" t="s">
        <v>1209</v>
      </c>
      <c r="AD17" s="112"/>
    </row>
    <row r="18" spans="1:30" ht="51">
      <c r="A18" s="65"/>
      <c r="B18" s="65"/>
      <c r="C18" s="115"/>
      <c r="D18" s="112"/>
      <c r="E18" s="117"/>
      <c r="F18" s="117"/>
      <c r="G18" s="52" t="str">
        <f>VLOOKUP(H18,PELIGROS!A$1:G$445,2,0)</f>
        <v>Atropellamiento, Envestir</v>
      </c>
      <c r="H18" s="52" t="s">
        <v>1071</v>
      </c>
      <c r="I18" s="52" t="s">
        <v>1221</v>
      </c>
      <c r="J18" s="52" t="str">
        <f>VLOOKUP(H18,PELIGROS!A$2:G$445,3,0)</f>
        <v>Lesiones, pérdidas materiales, muerte</v>
      </c>
      <c r="K18" s="40" t="s">
        <v>27</v>
      </c>
      <c r="L18" s="52" t="str">
        <f>VLOOKUP(H18,PELIGROS!A$2:G$445,4,0)</f>
        <v>Inspecciones planeadas e inspecciones no planeadas, procedimientos de programas de seguridad y salud en el trabajo</v>
      </c>
      <c r="M18" s="52" t="str">
        <f>VLOOKUP(H18,PELIGROS!A$2:G$445,5,0)</f>
        <v>Programa de seguridad vial, señalización</v>
      </c>
      <c r="N18" s="40">
        <v>2</v>
      </c>
      <c r="O18" s="40">
        <v>2</v>
      </c>
      <c r="P18" s="40">
        <v>25</v>
      </c>
      <c r="Q18" s="31">
        <f t="shared" si="0"/>
        <v>4</v>
      </c>
      <c r="R18" s="31">
        <f t="shared" si="1"/>
        <v>100</v>
      </c>
      <c r="S18" s="40" t="str">
        <f t="shared" si="2"/>
        <v>B-4</v>
      </c>
      <c r="T18" s="32" t="str">
        <f t="shared" si="3"/>
        <v>III</v>
      </c>
      <c r="U18" s="33" t="str">
        <f t="shared" si="4"/>
        <v>Mejorable</v>
      </c>
      <c r="V18" s="112"/>
      <c r="W18" s="52" t="str">
        <f>VLOOKUP(H18,PELIGROS!A$2:G$445,6,0)</f>
        <v>Muerte</v>
      </c>
      <c r="X18" s="40" t="s">
        <v>29</v>
      </c>
      <c r="Y18" s="40" t="s">
        <v>29</v>
      </c>
      <c r="Z18" s="40" t="s">
        <v>29</v>
      </c>
      <c r="AA18" s="40" t="s">
        <v>29</v>
      </c>
      <c r="AB18" s="52" t="str">
        <f>VLOOKUP(H18,PELIGROS!A$2:G$445,7,0)</f>
        <v>Seguridad vial y manejo defensivo, aseguramiento de áreas de trabajo</v>
      </c>
      <c r="AC18" s="53" t="s">
        <v>29</v>
      </c>
      <c r="AD18" s="112"/>
    </row>
    <row r="19" spans="1:30" ht="63.75" customHeight="1">
      <c r="A19" s="65"/>
      <c r="B19" s="65"/>
      <c r="C19" s="115"/>
      <c r="D19" s="112"/>
      <c r="E19" s="117"/>
      <c r="F19" s="117"/>
      <c r="G19" s="52" t="str">
        <f>VLOOKUP(H19,PELIGROS!A$1:G$445,2,0)</f>
        <v>Atraco, golpiza, atentados y secuestrados</v>
      </c>
      <c r="H19" s="52" t="s">
        <v>51</v>
      </c>
      <c r="I19" s="52" t="s">
        <v>1221</v>
      </c>
      <c r="J19" s="52" t="str">
        <f>VLOOKUP(H19,PELIGROS!A$2:G$445,3,0)</f>
        <v>Estrés, golpes, Secuestros</v>
      </c>
      <c r="K19" s="40" t="s">
        <v>27</v>
      </c>
      <c r="L19" s="52" t="str">
        <f>VLOOKUP(H19,PELIGROS!A$2:G$445,4,0)</f>
        <v>Inspecciones planeadas e inspecciones no planeadas, procedimientos de programas de seguridad y salud en el trabajo</v>
      </c>
      <c r="M19" s="52" t="str">
        <f>VLOOKUP(H19,PELIGROS!A$2:G$445,5,0)</f>
        <v xml:space="preserve">Uniformes Corporativos, Chaquetas corporativas, Carnetización
</v>
      </c>
      <c r="N19" s="40">
        <v>2</v>
      </c>
      <c r="O19" s="40">
        <v>2</v>
      </c>
      <c r="P19" s="40">
        <v>25</v>
      </c>
      <c r="Q19" s="31">
        <f t="shared" si="0"/>
        <v>4</v>
      </c>
      <c r="R19" s="31">
        <f t="shared" si="1"/>
        <v>100</v>
      </c>
      <c r="S19" s="40" t="str">
        <f t="shared" si="2"/>
        <v>B-4</v>
      </c>
      <c r="T19" s="32" t="str">
        <f t="shared" si="3"/>
        <v>III</v>
      </c>
      <c r="U19" s="33" t="str">
        <f t="shared" si="4"/>
        <v>Mejorable</v>
      </c>
      <c r="V19" s="112"/>
      <c r="W19" s="52" t="str">
        <f>VLOOKUP(H19,PELIGROS!A$2:G$445,6,0)</f>
        <v>Secuestros</v>
      </c>
      <c r="X19" s="40" t="s">
        <v>29</v>
      </c>
      <c r="Y19" s="40" t="s">
        <v>29</v>
      </c>
      <c r="Z19" s="40" t="s">
        <v>29</v>
      </c>
      <c r="AA19" s="40" t="s">
        <v>29</v>
      </c>
      <c r="AB19" s="52" t="str">
        <f>VLOOKUP(H19,PELIGROS!A$2:G$445,7,0)</f>
        <v>N/A</v>
      </c>
      <c r="AC19" s="53" t="s">
        <v>1210</v>
      </c>
      <c r="AD19" s="112"/>
    </row>
    <row r="20" spans="1:30" ht="51">
      <c r="A20" s="65"/>
      <c r="B20" s="65"/>
      <c r="C20" s="120"/>
      <c r="D20" s="113"/>
      <c r="E20" s="122"/>
      <c r="F20" s="122"/>
      <c r="G20" s="52" t="str">
        <f>VLOOKUP(H20,PELIGROS!A$1:G$445,2,0)</f>
        <v>SISMOS, INCENDIOS, INUNDACIONES, TERREMOTOS, VENDAVALES, DERRUMBE</v>
      </c>
      <c r="H20" s="52" t="s">
        <v>55</v>
      </c>
      <c r="I20" s="52" t="s">
        <v>1222</v>
      </c>
      <c r="J20" s="52" t="str">
        <f>VLOOKUP(H20,PELIGROS!A$2:G$445,3,0)</f>
        <v>SISMOS, INCENDIOS, INUNDACIONES, TERREMOTOS, VENDAVALES</v>
      </c>
      <c r="K20" s="40" t="s">
        <v>27</v>
      </c>
      <c r="L20" s="52" t="str">
        <f>VLOOKUP(H20,PELIGROS!A$2:G$445,4,0)</f>
        <v>Inspecciones planeadas e inspecciones no planeadas, procedimientos de programas de seguridad y salud en el trabajo</v>
      </c>
      <c r="M20" s="52" t="str">
        <f>VLOOKUP(H20,PELIGROS!A$2:G$445,5,0)</f>
        <v>BRIGADAS DE EMERGENCIAS</v>
      </c>
      <c r="N20" s="40">
        <v>2</v>
      </c>
      <c r="O20" s="40">
        <v>1</v>
      </c>
      <c r="P20" s="40">
        <v>100</v>
      </c>
      <c r="Q20" s="31">
        <f t="shared" si="0"/>
        <v>2</v>
      </c>
      <c r="R20" s="31">
        <f t="shared" si="1"/>
        <v>200</v>
      </c>
      <c r="S20" s="40" t="str">
        <f t="shared" si="2"/>
        <v>B-2</v>
      </c>
      <c r="T20" s="32" t="str">
        <f t="shared" si="3"/>
        <v>II</v>
      </c>
      <c r="U20" s="33" t="str">
        <f t="shared" si="4"/>
        <v>No Aceptable o Aceptable Con Control Especifico</v>
      </c>
      <c r="V20" s="113"/>
      <c r="W20" s="52" t="str">
        <f>VLOOKUP(H20,PELIGROS!A$2:G$445,6,0)</f>
        <v>MUERTE</v>
      </c>
      <c r="X20" s="40" t="s">
        <v>29</v>
      </c>
      <c r="Y20" s="40" t="s">
        <v>29</v>
      </c>
      <c r="Z20" s="40" t="s">
        <v>29</v>
      </c>
      <c r="AA20" s="40" t="s">
        <v>29</v>
      </c>
      <c r="AB20" s="52" t="str">
        <f>VLOOKUP(H20,PELIGROS!A$2:G$445,7,0)</f>
        <v>ENTRENAMIENTO DE LA BRIGADA; DIVULGACIÓN DE PLAN DE EMERGENCIA</v>
      </c>
      <c r="AC20" s="53" t="s">
        <v>1200</v>
      </c>
      <c r="AD20" s="113"/>
    </row>
    <row r="21" spans="1:30" ht="60" customHeight="1">
      <c r="A21" s="65"/>
      <c r="B21" s="65"/>
      <c r="C21" s="67" t="s">
        <v>1207</v>
      </c>
      <c r="D21" s="70" t="s">
        <v>1208</v>
      </c>
      <c r="E21" s="73" t="s">
        <v>1006</v>
      </c>
      <c r="F21" s="73" t="s">
        <v>1198</v>
      </c>
      <c r="G21" s="50" t="str">
        <f>VLOOKUP(H21,PELIGROS!A$1:G$445,2,0)</f>
        <v>INFRAROJA, ULTRAVIOLETA, VISIBLE, RADIOFRECUENCIA, MICROONDAS, LASER</v>
      </c>
      <c r="H21" s="50" t="s">
        <v>60</v>
      </c>
      <c r="I21" s="50" t="s">
        <v>1217</v>
      </c>
      <c r="J21" s="50" t="str">
        <f>VLOOKUP(H21,PELIGROS!A$2:G$445,3,0)</f>
        <v>CÁNCER, LESIONES DÉRMICAS Y OCULARES</v>
      </c>
      <c r="K21" s="42" t="s">
        <v>27</v>
      </c>
      <c r="L21" s="50" t="str">
        <f>VLOOKUP(H21,PELIGROS!A$2:G$445,4,0)</f>
        <v>Inspecciones planeadas e inspecciones no planeadas, procedimientos de programas de seguridad y salud en el trabajo</v>
      </c>
      <c r="M21" s="50" t="str">
        <f>VLOOKUP(H21,PELIGROS!A$2:G$445,5,0)</f>
        <v>PROGRAMA BLOQUEADOR SOLAR</v>
      </c>
      <c r="N21" s="42">
        <v>2</v>
      </c>
      <c r="O21" s="42">
        <v>3</v>
      </c>
      <c r="P21" s="42">
        <v>10</v>
      </c>
      <c r="Q21" s="34">
        <f t="shared" si="0"/>
        <v>6</v>
      </c>
      <c r="R21" s="34">
        <f t="shared" si="1"/>
        <v>60</v>
      </c>
      <c r="S21" s="42" t="str">
        <f t="shared" si="2"/>
        <v>M-6</v>
      </c>
      <c r="T21" s="35" t="str">
        <f t="shared" si="3"/>
        <v>III</v>
      </c>
      <c r="U21" s="36" t="str">
        <f t="shared" si="4"/>
        <v>Mejorable</v>
      </c>
      <c r="V21" s="70">
        <v>1</v>
      </c>
      <c r="W21" s="50" t="str">
        <f>VLOOKUP(H21,PELIGROS!A$2:G$445,6,0)</f>
        <v>CÁNCER</v>
      </c>
      <c r="X21" s="42" t="s">
        <v>29</v>
      </c>
      <c r="Y21" s="42" t="s">
        <v>29</v>
      </c>
      <c r="Z21" s="42" t="s">
        <v>29</v>
      </c>
      <c r="AA21" s="42" t="s">
        <v>29</v>
      </c>
      <c r="AB21" s="50" t="str">
        <f>VLOOKUP(H21,PELIGROS!A$2:G$445,7,0)</f>
        <v>N/A</v>
      </c>
      <c r="AC21" s="49" t="s">
        <v>1201</v>
      </c>
      <c r="AD21" s="70" t="s">
        <v>1199</v>
      </c>
    </row>
    <row r="22" spans="1:30" ht="51">
      <c r="A22" s="65"/>
      <c r="B22" s="65"/>
      <c r="C22" s="68"/>
      <c r="D22" s="71"/>
      <c r="E22" s="74"/>
      <c r="F22" s="74"/>
      <c r="G22" s="50" t="str">
        <f>VLOOKUP(H22,PELIGROS!A$1:G$445,2,0)</f>
        <v>ENERGÍA TÉRMICA, CAMBIO DE TEMPERATURA DURANTE LOS RECORRIDOS</v>
      </c>
      <c r="H22" s="50" t="s">
        <v>154</v>
      </c>
      <c r="I22" s="50" t="s">
        <v>1217</v>
      </c>
      <c r="J22" s="50" t="str">
        <f>VLOOKUP(H22,PELIGROS!A$2:G$445,3,0)</f>
        <v xml:space="preserve"> GOLPE DE CALOR,  DESHIDRATACIÓN</v>
      </c>
      <c r="K22" s="42" t="s">
        <v>27</v>
      </c>
      <c r="L22" s="50" t="str">
        <f>VLOOKUP(H22,PELIGROS!A$2:G$445,4,0)</f>
        <v>Inspecciones planeadas e inspecciones no planeadas, procedimientos de programas de seguridad y salud en el trabajo</v>
      </c>
      <c r="M22" s="50" t="str">
        <f>VLOOKUP(H22,PELIGROS!A$2:G$445,5,0)</f>
        <v>NO OBSERVADO</v>
      </c>
      <c r="N22" s="42">
        <v>2</v>
      </c>
      <c r="O22" s="42">
        <v>2</v>
      </c>
      <c r="P22" s="42">
        <v>10</v>
      </c>
      <c r="Q22" s="34">
        <f t="shared" si="0"/>
        <v>4</v>
      </c>
      <c r="R22" s="34">
        <f t="shared" si="1"/>
        <v>40</v>
      </c>
      <c r="S22" s="42" t="str">
        <f t="shared" si="2"/>
        <v>B-4</v>
      </c>
      <c r="T22" s="35" t="str">
        <f t="shared" si="3"/>
        <v>III</v>
      </c>
      <c r="U22" s="36" t="str">
        <f t="shared" si="4"/>
        <v>Mejorable</v>
      </c>
      <c r="V22" s="71"/>
      <c r="W22" s="50" t="str">
        <f>VLOOKUP(H22,PELIGROS!A$2:G$445,6,0)</f>
        <v>CÁNCER DE PIEL</v>
      </c>
      <c r="X22" s="42" t="s">
        <v>29</v>
      </c>
      <c r="Y22" s="42" t="s">
        <v>29</v>
      </c>
      <c r="Z22" s="42" t="s">
        <v>29</v>
      </c>
      <c r="AA22" s="42" t="s">
        <v>29</v>
      </c>
      <c r="AB22" s="50" t="str">
        <f>VLOOKUP(H22,PELIGROS!A$2:G$445,7,0)</f>
        <v>N/A</v>
      </c>
      <c r="AC22" s="49" t="s">
        <v>1206</v>
      </c>
      <c r="AD22" s="71"/>
    </row>
    <row r="23" spans="1:30" ht="63.75" customHeight="1">
      <c r="A23" s="65"/>
      <c r="B23" s="65"/>
      <c r="C23" s="68"/>
      <c r="D23" s="71"/>
      <c r="E23" s="74"/>
      <c r="F23" s="74"/>
      <c r="G23" s="50" t="str">
        <f>VLOOKUP(H23,PELIGROS!A$1:G$445,2,0)</f>
        <v>CONCENTRACIÓN EN ACTIVIDADES DE ALTO DESEMPEÑO MENTAL</v>
      </c>
      <c r="H23" s="50" t="s">
        <v>65</v>
      </c>
      <c r="I23" s="50" t="s">
        <v>1219</v>
      </c>
      <c r="J23" s="50" t="str">
        <f>VLOOKUP(H23,PELIGROS!A$2:G$445,3,0)</f>
        <v>ESTRÉS, CEFALEA, IRRITABILIDAD</v>
      </c>
      <c r="K23" s="42" t="s">
        <v>27</v>
      </c>
      <c r="L23" s="50" t="str">
        <f>VLOOKUP(H23,PELIGROS!A$2:G$445,4,0)</f>
        <v>N/A</v>
      </c>
      <c r="M23" s="50" t="str">
        <f>VLOOKUP(H23,PELIGROS!A$2:G$445,5,0)</f>
        <v>PVE PSICOSOCIAL</v>
      </c>
      <c r="N23" s="42">
        <v>2</v>
      </c>
      <c r="O23" s="42">
        <v>3</v>
      </c>
      <c r="P23" s="42">
        <v>10</v>
      </c>
      <c r="Q23" s="34">
        <f t="shared" si="0"/>
        <v>6</v>
      </c>
      <c r="R23" s="34">
        <f t="shared" si="1"/>
        <v>60</v>
      </c>
      <c r="S23" s="42" t="str">
        <f t="shared" si="2"/>
        <v>M-6</v>
      </c>
      <c r="T23" s="35" t="str">
        <f t="shared" si="3"/>
        <v>III</v>
      </c>
      <c r="U23" s="36" t="str">
        <f t="shared" si="4"/>
        <v>Mejorable</v>
      </c>
      <c r="V23" s="71"/>
      <c r="W23" s="50" t="str">
        <f>VLOOKUP(H23,PELIGROS!A$2:G$445,6,0)</f>
        <v>ESTRÉS</v>
      </c>
      <c r="X23" s="42" t="s">
        <v>29</v>
      </c>
      <c r="Y23" s="42" t="s">
        <v>29</v>
      </c>
      <c r="Z23" s="42" t="s">
        <v>29</v>
      </c>
      <c r="AA23" s="42" t="s">
        <v>29</v>
      </c>
      <c r="AB23" s="50" t="str">
        <f>VLOOKUP(H23,PELIGROS!A$2:G$445,7,0)</f>
        <v>N/A</v>
      </c>
      <c r="AC23" s="42" t="s">
        <v>1202</v>
      </c>
      <c r="AD23" s="71"/>
    </row>
    <row r="24" spans="1:30" ht="63.75" customHeight="1">
      <c r="A24" s="65"/>
      <c r="B24" s="65"/>
      <c r="C24" s="68"/>
      <c r="D24" s="71"/>
      <c r="E24" s="74"/>
      <c r="F24" s="74"/>
      <c r="G24" s="50" t="str">
        <f>VLOOKUP(H24,PELIGROS!A$1:G$445,2,0)</f>
        <v>ATENCIÓN AL PÚBLICO</v>
      </c>
      <c r="H24" s="50" t="s">
        <v>429</v>
      </c>
      <c r="I24" s="50" t="s">
        <v>1219</v>
      </c>
      <c r="J24" s="50" t="str">
        <f>VLOOKUP(H24,PELIGROS!A$2:G$445,3,0)</f>
        <v>ESTRÉS, ENFERMEDADES DIGESTIVAS, IRRITABILIDAD, TRANSTORNOS DEL SUEÑO</v>
      </c>
      <c r="K24" s="42" t="s">
        <v>27</v>
      </c>
      <c r="L24" s="50" t="str">
        <f>VLOOKUP(H24,PELIGROS!A$2:G$445,4,0)</f>
        <v>N/A</v>
      </c>
      <c r="M24" s="50" t="str">
        <f>VLOOKUP(H24,PELIGROS!A$2:G$445,5,0)</f>
        <v>PVE PSICOSOCIAL</v>
      </c>
      <c r="N24" s="42">
        <v>2</v>
      </c>
      <c r="O24" s="42">
        <v>1</v>
      </c>
      <c r="P24" s="42">
        <v>10</v>
      </c>
      <c r="Q24" s="34">
        <f t="shared" si="0"/>
        <v>2</v>
      </c>
      <c r="R24" s="34">
        <f t="shared" si="1"/>
        <v>20</v>
      </c>
      <c r="S24" s="42" t="str">
        <f t="shared" si="2"/>
        <v>B-2</v>
      </c>
      <c r="T24" s="35" t="str">
        <f t="shared" si="3"/>
        <v>IV</v>
      </c>
      <c r="U24" s="36" t="str">
        <f t="shared" si="4"/>
        <v>Aceptable</v>
      </c>
      <c r="V24" s="71"/>
      <c r="W24" s="50" t="str">
        <f>VLOOKUP(H24,PELIGROS!A$2:G$445,6,0)</f>
        <v>ESTRÉS</v>
      </c>
      <c r="X24" s="42" t="s">
        <v>29</v>
      </c>
      <c r="Y24" s="42" t="s">
        <v>29</v>
      </c>
      <c r="Z24" s="42" t="s">
        <v>29</v>
      </c>
      <c r="AA24" s="42" t="s">
        <v>29</v>
      </c>
      <c r="AB24" s="50" t="str">
        <f>VLOOKUP(H24,PELIGROS!A$2:G$445,7,0)</f>
        <v>RESOLUCIÓN DE CONFLICTOS; COMUNICACIÓN ASERTIVA; SERVICIO AL CLIENTE</v>
      </c>
      <c r="AC24" s="42" t="s">
        <v>1202</v>
      </c>
      <c r="AD24" s="71"/>
    </row>
    <row r="25" spans="1:30" ht="63.75">
      <c r="A25" s="65"/>
      <c r="B25" s="65"/>
      <c r="C25" s="68"/>
      <c r="D25" s="71"/>
      <c r="E25" s="74"/>
      <c r="F25" s="74"/>
      <c r="G25" s="50" t="str">
        <f>VLOOKUP(H25,PELIGROS!A$1:G$445,2,0)</f>
        <v xml:space="preserve"> ALTA CONCENTRACIÓN</v>
      </c>
      <c r="H25" s="50" t="s">
        <v>80</v>
      </c>
      <c r="I25" s="50" t="s">
        <v>1219</v>
      </c>
      <c r="J25" s="50" t="str">
        <f>VLOOKUP(H25,PELIGROS!A$2:G$445,3,0)</f>
        <v>ESTRÉS, DEPRESIÓN, TRANSTORNOS DEL SUEÑO, AUSENCIA DE ATENCIÓN</v>
      </c>
      <c r="K25" s="42" t="s">
        <v>27</v>
      </c>
      <c r="L25" s="50" t="str">
        <f>VLOOKUP(H25,PELIGROS!A$2:G$445,4,0)</f>
        <v>N/A</v>
      </c>
      <c r="M25" s="50" t="str">
        <f>VLOOKUP(H25,PELIGROS!A$2:G$445,5,0)</f>
        <v>PVE PSICOSOCIAL</v>
      </c>
      <c r="N25" s="42">
        <v>2</v>
      </c>
      <c r="O25" s="42">
        <v>1</v>
      </c>
      <c r="P25" s="42">
        <v>10</v>
      </c>
      <c r="Q25" s="34">
        <f t="shared" si="0"/>
        <v>2</v>
      </c>
      <c r="R25" s="34">
        <f t="shared" si="1"/>
        <v>20</v>
      </c>
      <c r="S25" s="42" t="str">
        <f t="shared" si="2"/>
        <v>B-2</v>
      </c>
      <c r="T25" s="35" t="str">
        <f t="shared" si="3"/>
        <v>IV</v>
      </c>
      <c r="U25" s="36" t="str">
        <f t="shared" si="4"/>
        <v>Aceptable</v>
      </c>
      <c r="V25" s="71"/>
      <c r="W25" s="50" t="str">
        <f>VLOOKUP(H25,PELIGROS!A$2:G$445,6,0)</f>
        <v>ESTRÉS, ALTERACIÓN DEL SISTEMA NERVIOSO</v>
      </c>
      <c r="X25" s="42" t="s">
        <v>29</v>
      </c>
      <c r="Y25" s="42" t="s">
        <v>29</v>
      </c>
      <c r="Z25" s="42" t="s">
        <v>29</v>
      </c>
      <c r="AA25" s="42" t="s">
        <v>29</v>
      </c>
      <c r="AB25" s="50" t="str">
        <f>VLOOKUP(H25,PELIGROS!A$2:G$445,7,0)</f>
        <v>N/A</v>
      </c>
      <c r="AC25" s="42" t="s">
        <v>1202</v>
      </c>
      <c r="AD25" s="71"/>
    </row>
    <row r="26" spans="1:30" ht="51">
      <c r="A26" s="65"/>
      <c r="B26" s="65"/>
      <c r="C26" s="68"/>
      <c r="D26" s="71"/>
      <c r="E26" s="74"/>
      <c r="F26" s="74"/>
      <c r="G26" s="50" t="str">
        <f>VLOOKUP(H26,PELIGROS!A$1:G$445,2,0)</f>
        <v>Forzadas, Prolongadas</v>
      </c>
      <c r="H26" s="50" t="s">
        <v>37</v>
      </c>
      <c r="I26" s="50" t="s">
        <v>1220</v>
      </c>
      <c r="J26" s="50" t="str">
        <f>VLOOKUP(H26,PELIGROS!A$2:G$445,3,0)</f>
        <v xml:space="preserve">Lesiones osteomusculares, lesiones osteoarticulares
</v>
      </c>
      <c r="K26" s="42" t="s">
        <v>27</v>
      </c>
      <c r="L26" s="50" t="str">
        <f>VLOOKUP(H26,PELIGROS!A$2:G$445,4,0)</f>
        <v>Inspecciones planeadas e inspecciones no planeadas, procedimientos de programas de seguridad y salud en el trabajo</v>
      </c>
      <c r="M26" s="50" t="str">
        <f>VLOOKUP(H26,PELIGROS!A$2:G$445,5,0)</f>
        <v>PVE Biomecánico, programa pausas activas, exámenes periódicos, recomendaciones, control de posturas</v>
      </c>
      <c r="N26" s="42">
        <v>2</v>
      </c>
      <c r="O26" s="42">
        <v>3</v>
      </c>
      <c r="P26" s="42">
        <v>10</v>
      </c>
      <c r="Q26" s="34">
        <f t="shared" si="0"/>
        <v>6</v>
      </c>
      <c r="R26" s="34">
        <f t="shared" si="1"/>
        <v>60</v>
      </c>
      <c r="S26" s="42" t="str">
        <f t="shared" si="2"/>
        <v>M-6</v>
      </c>
      <c r="T26" s="35" t="str">
        <f t="shared" si="3"/>
        <v>III</v>
      </c>
      <c r="U26" s="36" t="str">
        <f t="shared" si="4"/>
        <v>Mejorable</v>
      </c>
      <c r="V26" s="71"/>
      <c r="W26" s="50" t="str">
        <f>VLOOKUP(H26,PELIGROS!A$2:G$445,6,0)</f>
        <v>Enfermedades Osteomusculares</v>
      </c>
      <c r="X26" s="42" t="s">
        <v>29</v>
      </c>
      <c r="Y26" s="42" t="s">
        <v>29</v>
      </c>
      <c r="Z26" s="42" t="s">
        <v>29</v>
      </c>
      <c r="AA26" s="42" t="s">
        <v>29</v>
      </c>
      <c r="AB26" s="50" t="str">
        <f>VLOOKUP(H26,PELIGROS!A$2:G$445,7,0)</f>
        <v>Prevención en lesiones osteomusculares, líderes de pausas activas</v>
      </c>
      <c r="AC26" s="42" t="s">
        <v>1209</v>
      </c>
      <c r="AD26" s="71"/>
    </row>
    <row r="27" spans="1:30" ht="38.25">
      <c r="A27" s="65"/>
      <c r="B27" s="65"/>
      <c r="C27" s="68"/>
      <c r="D27" s="71"/>
      <c r="E27" s="74"/>
      <c r="F27" s="74"/>
      <c r="G27" s="50" t="str">
        <f>VLOOKUP(H27,PELIGROS!A$1:G$445,2,0)</f>
        <v>Movimientos repetitivos, Miembros Superiores</v>
      </c>
      <c r="H27" s="50" t="s">
        <v>1108</v>
      </c>
      <c r="I27" s="50" t="s">
        <v>1220</v>
      </c>
      <c r="J27" s="50" t="str">
        <f>VLOOKUP(H27,PELIGROS!A$2:G$445,3,0)</f>
        <v>Lesiones Musculoesqueléticas</v>
      </c>
      <c r="K27" s="42" t="s">
        <v>27</v>
      </c>
      <c r="L27" s="50" t="str">
        <f>VLOOKUP(H27,PELIGROS!A$2:G$445,4,0)</f>
        <v>N/A</v>
      </c>
      <c r="M27" s="50" t="str">
        <f>VLOOKUP(H27,PELIGROS!A$2:G$445,5,0)</f>
        <v>PVE Biomecánico, programa pausas activas, exámenes periódicos, recomendaciones, control de posturas</v>
      </c>
      <c r="N27" s="42">
        <v>2</v>
      </c>
      <c r="O27" s="42">
        <v>3</v>
      </c>
      <c r="P27" s="42">
        <v>10</v>
      </c>
      <c r="Q27" s="34">
        <f t="shared" si="0"/>
        <v>6</v>
      </c>
      <c r="R27" s="34">
        <f t="shared" si="1"/>
        <v>60</v>
      </c>
      <c r="S27" s="42" t="str">
        <f t="shared" si="2"/>
        <v>M-6</v>
      </c>
      <c r="T27" s="35" t="str">
        <f t="shared" si="3"/>
        <v>III</v>
      </c>
      <c r="U27" s="36" t="str">
        <f t="shared" si="4"/>
        <v>Mejorable</v>
      </c>
      <c r="V27" s="71"/>
      <c r="W27" s="50" t="str">
        <f>VLOOKUP(H27,PELIGROS!A$2:G$445,6,0)</f>
        <v>Enfermedades Musculoesqueléticas</v>
      </c>
      <c r="X27" s="42" t="s">
        <v>29</v>
      </c>
      <c r="Y27" s="42" t="s">
        <v>29</v>
      </c>
      <c r="Z27" s="42" t="s">
        <v>29</v>
      </c>
      <c r="AA27" s="42" t="s">
        <v>29</v>
      </c>
      <c r="AB27" s="50" t="str">
        <f>VLOOKUP(H27,PELIGROS!A$2:G$445,7,0)</f>
        <v>Prevención en lesiones osteomusculares, líderes de pausas activas</v>
      </c>
      <c r="AC27" s="42" t="s">
        <v>1209</v>
      </c>
      <c r="AD27" s="71"/>
    </row>
    <row r="28" spans="1:30" ht="51">
      <c r="A28" s="65"/>
      <c r="B28" s="65"/>
      <c r="C28" s="68"/>
      <c r="D28" s="71"/>
      <c r="E28" s="74"/>
      <c r="F28" s="74"/>
      <c r="G28" s="50" t="str">
        <f>VLOOKUP(H28,PELIGROS!A$1:G$445,2,0)</f>
        <v>Atropellamiento, Envestir</v>
      </c>
      <c r="H28" s="50" t="s">
        <v>1071</v>
      </c>
      <c r="I28" s="50" t="s">
        <v>1221</v>
      </c>
      <c r="J28" s="50" t="str">
        <f>VLOOKUP(H28,PELIGROS!A$2:G$445,3,0)</f>
        <v>Lesiones, pérdidas materiales, muerte</v>
      </c>
      <c r="K28" s="42" t="s">
        <v>27</v>
      </c>
      <c r="L28" s="50" t="str">
        <f>VLOOKUP(H28,PELIGROS!A$2:G$445,4,0)</f>
        <v>Inspecciones planeadas e inspecciones no planeadas, procedimientos de programas de seguridad y salud en el trabajo</v>
      </c>
      <c r="M28" s="50" t="str">
        <f>VLOOKUP(H28,PELIGROS!A$2:G$445,5,0)</f>
        <v>Programa de seguridad vial, señalización</v>
      </c>
      <c r="N28" s="42">
        <v>2</v>
      </c>
      <c r="O28" s="42">
        <v>2</v>
      </c>
      <c r="P28" s="42">
        <v>25</v>
      </c>
      <c r="Q28" s="34">
        <f t="shared" si="0"/>
        <v>4</v>
      </c>
      <c r="R28" s="34">
        <f t="shared" si="1"/>
        <v>100</v>
      </c>
      <c r="S28" s="42" t="str">
        <f t="shared" si="2"/>
        <v>B-4</v>
      </c>
      <c r="T28" s="35" t="str">
        <f t="shared" si="3"/>
        <v>III</v>
      </c>
      <c r="U28" s="36" t="str">
        <f t="shared" si="4"/>
        <v>Mejorable</v>
      </c>
      <c r="V28" s="71"/>
      <c r="W28" s="50" t="str">
        <f>VLOOKUP(H28,PELIGROS!A$2:G$445,6,0)</f>
        <v>Muerte</v>
      </c>
      <c r="X28" s="42" t="s">
        <v>29</v>
      </c>
      <c r="Y28" s="42" t="s">
        <v>29</v>
      </c>
      <c r="Z28" s="42" t="s">
        <v>29</v>
      </c>
      <c r="AA28" s="42" t="s">
        <v>29</v>
      </c>
      <c r="AB28" s="50" t="str">
        <f>VLOOKUP(H28,PELIGROS!A$2:G$445,7,0)</f>
        <v>Seguridad vial y manejo defensivo, aseguramiento de áreas de trabajo</v>
      </c>
      <c r="AC28" s="49" t="s">
        <v>29</v>
      </c>
      <c r="AD28" s="71"/>
    </row>
    <row r="29" spans="1:30" ht="63.75" customHeight="1">
      <c r="A29" s="65"/>
      <c r="B29" s="65"/>
      <c r="C29" s="68"/>
      <c r="D29" s="71"/>
      <c r="E29" s="74"/>
      <c r="F29" s="74"/>
      <c r="G29" s="50" t="str">
        <f>VLOOKUP(H29,PELIGROS!A$1:G$445,2,0)</f>
        <v>Atraco, golpiza, atentados y secuestrados</v>
      </c>
      <c r="H29" s="50" t="s">
        <v>51</v>
      </c>
      <c r="I29" s="50" t="s">
        <v>1221</v>
      </c>
      <c r="J29" s="50" t="str">
        <f>VLOOKUP(H29,PELIGROS!A$2:G$445,3,0)</f>
        <v>Estrés, golpes, Secuestros</v>
      </c>
      <c r="K29" s="42" t="s">
        <v>27</v>
      </c>
      <c r="L29" s="50" t="str">
        <f>VLOOKUP(H29,PELIGROS!A$2:G$445,4,0)</f>
        <v>Inspecciones planeadas e inspecciones no planeadas, procedimientos de programas de seguridad y salud en el trabajo</v>
      </c>
      <c r="M29" s="50" t="str">
        <f>VLOOKUP(H29,PELIGROS!A$2:G$445,5,0)</f>
        <v xml:space="preserve">Uniformes Corporativos, Chaquetas corporativas, Carnetización
</v>
      </c>
      <c r="N29" s="42">
        <v>2</v>
      </c>
      <c r="O29" s="42">
        <v>2</v>
      </c>
      <c r="P29" s="42">
        <v>25</v>
      </c>
      <c r="Q29" s="34">
        <f t="shared" si="0"/>
        <v>4</v>
      </c>
      <c r="R29" s="34">
        <f t="shared" si="1"/>
        <v>100</v>
      </c>
      <c r="S29" s="42" t="str">
        <f t="shared" si="2"/>
        <v>B-4</v>
      </c>
      <c r="T29" s="35" t="str">
        <f t="shared" si="3"/>
        <v>III</v>
      </c>
      <c r="U29" s="36" t="str">
        <f t="shared" si="4"/>
        <v>Mejorable</v>
      </c>
      <c r="V29" s="71"/>
      <c r="W29" s="50" t="str">
        <f>VLOOKUP(H29,PELIGROS!A$2:G$445,6,0)</f>
        <v>Secuestros</v>
      </c>
      <c r="X29" s="42" t="s">
        <v>29</v>
      </c>
      <c r="Y29" s="42" t="s">
        <v>29</v>
      </c>
      <c r="Z29" s="42" t="s">
        <v>29</v>
      </c>
      <c r="AA29" s="42" t="s">
        <v>29</v>
      </c>
      <c r="AB29" s="50" t="str">
        <f>VLOOKUP(H29,PELIGROS!A$2:G$445,7,0)</f>
        <v>N/A</v>
      </c>
      <c r="AC29" s="49" t="s">
        <v>1210</v>
      </c>
      <c r="AD29" s="71"/>
    </row>
    <row r="30" spans="1:30" ht="51">
      <c r="A30" s="65"/>
      <c r="B30" s="65"/>
      <c r="C30" s="69"/>
      <c r="D30" s="72"/>
      <c r="E30" s="75"/>
      <c r="F30" s="75"/>
      <c r="G30" s="50" t="str">
        <f>VLOOKUP(H30,PELIGROS!A$1:G$445,2,0)</f>
        <v>SISMOS, INCENDIOS, INUNDACIONES, TERREMOTOS, VENDAVALES, DERRUMBE</v>
      </c>
      <c r="H30" s="50" t="s">
        <v>55</v>
      </c>
      <c r="I30" s="50" t="s">
        <v>1222</v>
      </c>
      <c r="J30" s="50" t="str">
        <f>VLOOKUP(H30,PELIGROS!A$2:G$445,3,0)</f>
        <v>SISMOS, INCENDIOS, INUNDACIONES, TERREMOTOS, VENDAVALES</v>
      </c>
      <c r="K30" s="42" t="s">
        <v>27</v>
      </c>
      <c r="L30" s="50" t="str">
        <f>VLOOKUP(H30,PELIGROS!A$2:G$445,4,0)</f>
        <v>Inspecciones planeadas e inspecciones no planeadas, procedimientos de programas de seguridad y salud en el trabajo</v>
      </c>
      <c r="M30" s="50" t="str">
        <f>VLOOKUP(H30,PELIGROS!A$2:G$445,5,0)</f>
        <v>BRIGADAS DE EMERGENCIAS</v>
      </c>
      <c r="N30" s="42">
        <v>2</v>
      </c>
      <c r="O30" s="42">
        <v>1</v>
      </c>
      <c r="P30" s="42">
        <v>100</v>
      </c>
      <c r="Q30" s="34">
        <f t="shared" si="0"/>
        <v>2</v>
      </c>
      <c r="R30" s="34">
        <f t="shared" si="1"/>
        <v>200</v>
      </c>
      <c r="S30" s="42" t="str">
        <f t="shared" si="2"/>
        <v>B-2</v>
      </c>
      <c r="T30" s="35" t="str">
        <f t="shared" si="3"/>
        <v>II</v>
      </c>
      <c r="U30" s="36" t="str">
        <f t="shared" si="4"/>
        <v>No Aceptable o Aceptable Con Control Especifico</v>
      </c>
      <c r="V30" s="72"/>
      <c r="W30" s="50" t="str">
        <f>VLOOKUP(H30,PELIGROS!A$2:G$445,6,0)</f>
        <v>MUERTE</v>
      </c>
      <c r="X30" s="42" t="s">
        <v>29</v>
      </c>
      <c r="Y30" s="42" t="s">
        <v>29</v>
      </c>
      <c r="Z30" s="42" t="s">
        <v>29</v>
      </c>
      <c r="AA30" s="42" t="s">
        <v>29</v>
      </c>
      <c r="AB30" s="50" t="str">
        <f>VLOOKUP(H30,PELIGROS!A$2:G$445,7,0)</f>
        <v>ENTRENAMIENTO DE LA BRIGADA; DIVULGACIÓN DE PLAN DE EMERGENCIA</v>
      </c>
      <c r="AC30" s="49" t="s">
        <v>1200</v>
      </c>
      <c r="AD30" s="72"/>
    </row>
    <row r="31" spans="1:30" ht="60" customHeight="1">
      <c r="A31" s="65"/>
      <c r="B31" s="65"/>
      <c r="C31" s="119" t="s">
        <v>1211</v>
      </c>
      <c r="D31" s="111" t="s">
        <v>1212</v>
      </c>
      <c r="E31" s="121" t="s">
        <v>1011</v>
      </c>
      <c r="F31" s="121" t="s">
        <v>1198</v>
      </c>
      <c r="G31" s="52" t="str">
        <f>VLOOKUP(H31,PELIGROS!A$1:G$445,2,0)</f>
        <v>Hongos</v>
      </c>
      <c r="H31" s="52" t="s">
        <v>104</v>
      </c>
      <c r="I31" s="52" t="s">
        <v>1216</v>
      </c>
      <c r="J31" s="52" t="str">
        <f>VLOOKUP(H31,PELIGROS!A$2:G$445,3,0)</f>
        <v>Micosis</v>
      </c>
      <c r="K31" s="40" t="s">
        <v>27</v>
      </c>
      <c r="L31" s="52" t="str">
        <f>VLOOKUP(H31,PELIGROS!A$2:G$445,4,0)</f>
        <v>Inspecciones planeadas e inspecciones no planeadas, procedimientos de programas de seguridad y salud en el trabajo</v>
      </c>
      <c r="M31" s="52" t="str">
        <f>VLOOKUP(H31,PELIGROS!A$2:G$445,5,0)</f>
        <v>Programa de vacunación, exámenes periódicos</v>
      </c>
      <c r="N31" s="40">
        <v>2</v>
      </c>
      <c r="O31" s="40">
        <v>3</v>
      </c>
      <c r="P31" s="40">
        <v>25</v>
      </c>
      <c r="Q31" s="31">
        <f t="shared" si="0"/>
        <v>6</v>
      </c>
      <c r="R31" s="31">
        <f t="shared" si="1"/>
        <v>150</v>
      </c>
      <c r="S31" s="40" t="str">
        <f t="shared" si="2"/>
        <v>M-6</v>
      </c>
      <c r="T31" s="32" t="str">
        <f t="shared" si="3"/>
        <v>II</v>
      </c>
      <c r="U31" s="33" t="str">
        <f t="shared" si="4"/>
        <v>No Aceptable o Aceptable Con Control Especifico</v>
      </c>
      <c r="V31" s="111">
        <v>1</v>
      </c>
      <c r="W31" s="52" t="str">
        <f>VLOOKUP(H31,PELIGROS!A$2:G$445,6,0)</f>
        <v>Micosis</v>
      </c>
      <c r="X31" s="40" t="s">
        <v>29</v>
      </c>
      <c r="Y31" s="40" t="s">
        <v>29</v>
      </c>
      <c r="Z31" s="40" t="s">
        <v>29</v>
      </c>
      <c r="AA31" s="40" t="s">
        <v>29</v>
      </c>
      <c r="AB31" s="52" t="str">
        <f>VLOOKUP(H31,PELIGROS!A$2:G$445,7,0)</f>
        <v xml:space="preserve">Riesgo Biológico, Autocuidado y/o Uso y manejo adecuado de E.P.P.
</v>
      </c>
      <c r="AC31" s="40" t="s">
        <v>1203</v>
      </c>
      <c r="AD31" s="111" t="s">
        <v>1199</v>
      </c>
    </row>
    <row r="32" spans="1:30" ht="51">
      <c r="A32" s="65"/>
      <c r="B32" s="65"/>
      <c r="C32" s="115"/>
      <c r="D32" s="112"/>
      <c r="E32" s="117"/>
      <c r="F32" s="117"/>
      <c r="G32" s="52" t="str">
        <f>VLOOKUP(H32,PELIGROS!A$1:G$445,2,0)</f>
        <v>INFRAROJA, ULTRAVIOLETA, VISIBLE, RADIOFRECUENCIA, MICROONDAS, LASER</v>
      </c>
      <c r="H32" s="52" t="s">
        <v>60</v>
      </c>
      <c r="I32" s="52" t="s">
        <v>1217</v>
      </c>
      <c r="J32" s="52" t="str">
        <f>VLOOKUP(H32,PELIGROS!A$2:G$445,3,0)</f>
        <v>CÁNCER, LESIONES DÉRMICAS Y OCULARES</v>
      </c>
      <c r="K32" s="40" t="s">
        <v>27</v>
      </c>
      <c r="L32" s="52" t="str">
        <f>VLOOKUP(H32,PELIGROS!A$2:G$445,4,0)</f>
        <v>Inspecciones planeadas e inspecciones no planeadas, procedimientos de programas de seguridad y salud en el trabajo</v>
      </c>
      <c r="M32" s="52" t="str">
        <f>VLOOKUP(H32,PELIGROS!A$2:G$445,5,0)</f>
        <v>PROGRAMA BLOQUEADOR SOLAR</v>
      </c>
      <c r="N32" s="40">
        <v>2</v>
      </c>
      <c r="O32" s="40">
        <v>4</v>
      </c>
      <c r="P32" s="40">
        <v>10</v>
      </c>
      <c r="Q32" s="31">
        <f t="shared" si="0"/>
        <v>8</v>
      </c>
      <c r="R32" s="31">
        <f t="shared" si="1"/>
        <v>80</v>
      </c>
      <c r="S32" s="40" t="str">
        <f t="shared" si="2"/>
        <v>M-8</v>
      </c>
      <c r="T32" s="32" t="str">
        <f t="shared" si="3"/>
        <v>III</v>
      </c>
      <c r="U32" s="33" t="str">
        <f t="shared" si="4"/>
        <v>Mejorable</v>
      </c>
      <c r="V32" s="112"/>
      <c r="W32" s="52" t="str">
        <f>VLOOKUP(H32,PELIGROS!A$2:G$445,6,0)</f>
        <v>CÁNCER</v>
      </c>
      <c r="X32" s="40" t="s">
        <v>29</v>
      </c>
      <c r="Y32" s="40" t="s">
        <v>29</v>
      </c>
      <c r="Z32" s="40" t="s">
        <v>29</v>
      </c>
      <c r="AA32" s="40" t="s">
        <v>29</v>
      </c>
      <c r="AB32" s="52" t="str">
        <f>VLOOKUP(H32,PELIGROS!A$2:G$445,7,0)</f>
        <v>N/A</v>
      </c>
      <c r="AC32" s="53" t="s">
        <v>1201</v>
      </c>
      <c r="AD32" s="112"/>
    </row>
    <row r="33" spans="1:30" ht="51">
      <c r="A33" s="65"/>
      <c r="B33" s="65"/>
      <c r="C33" s="115"/>
      <c r="D33" s="112"/>
      <c r="E33" s="117"/>
      <c r="F33" s="117"/>
      <c r="G33" s="52" t="str">
        <f>VLOOKUP(H33,PELIGROS!A$1:G$445,2,0)</f>
        <v>ENERGÍA TÉRMICA, CAMBIO DE TEMPERATURA DURANTE LOS RECORRIDOS</v>
      </c>
      <c r="H33" s="52" t="s">
        <v>154</v>
      </c>
      <c r="I33" s="52" t="s">
        <v>1217</v>
      </c>
      <c r="J33" s="52" t="str">
        <f>VLOOKUP(H33,PELIGROS!A$2:G$445,3,0)</f>
        <v xml:space="preserve"> GOLPE DE CALOR,  DESHIDRATACIÓN</v>
      </c>
      <c r="K33" s="40" t="s">
        <v>27</v>
      </c>
      <c r="L33" s="52" t="str">
        <f>VLOOKUP(H33,PELIGROS!A$2:G$445,4,0)</f>
        <v>Inspecciones planeadas e inspecciones no planeadas, procedimientos de programas de seguridad y salud en el trabajo</v>
      </c>
      <c r="M33" s="52" t="str">
        <f>VLOOKUP(H33,PELIGROS!A$2:G$445,5,0)</f>
        <v>NO OBSERVADO</v>
      </c>
      <c r="N33" s="40">
        <v>2</v>
      </c>
      <c r="O33" s="40">
        <v>2</v>
      </c>
      <c r="P33" s="40">
        <v>10</v>
      </c>
      <c r="Q33" s="31">
        <f t="shared" si="0"/>
        <v>4</v>
      </c>
      <c r="R33" s="31">
        <f t="shared" si="1"/>
        <v>40</v>
      </c>
      <c r="S33" s="40" t="str">
        <f t="shared" si="2"/>
        <v>B-4</v>
      </c>
      <c r="T33" s="32" t="str">
        <f t="shared" si="3"/>
        <v>III</v>
      </c>
      <c r="U33" s="33" t="str">
        <f t="shared" si="4"/>
        <v>Mejorable</v>
      </c>
      <c r="V33" s="112"/>
      <c r="W33" s="52" t="str">
        <f>VLOOKUP(H33,PELIGROS!A$2:G$445,6,0)</f>
        <v>CÁNCER DE PIEL</v>
      </c>
      <c r="X33" s="40" t="s">
        <v>29</v>
      </c>
      <c r="Y33" s="40" t="s">
        <v>29</v>
      </c>
      <c r="Z33" s="40" t="s">
        <v>29</v>
      </c>
      <c r="AA33" s="40" t="s">
        <v>29</v>
      </c>
      <c r="AB33" s="52" t="str">
        <f>VLOOKUP(H33,PELIGROS!A$2:G$445,7,0)</f>
        <v>N/A</v>
      </c>
      <c r="AC33" s="53" t="s">
        <v>1206</v>
      </c>
      <c r="AD33" s="112"/>
    </row>
    <row r="34" spans="1:30" ht="63.75">
      <c r="A34" s="65"/>
      <c r="B34" s="65"/>
      <c r="C34" s="115"/>
      <c r="D34" s="112"/>
      <c r="E34" s="117"/>
      <c r="F34" s="117"/>
      <c r="G34" s="52" t="str">
        <f>VLOOKUP(H34,PELIGROS!A$1:G$445,2,0)</f>
        <v>NATURALEZA DE LA TAREA</v>
      </c>
      <c r="H34" s="52" t="s">
        <v>69</v>
      </c>
      <c r="I34" s="52" t="s">
        <v>1219</v>
      </c>
      <c r="J34" s="52" t="str">
        <f>VLOOKUP(H34,PELIGROS!A$2:G$445,3,0)</f>
        <v>ESTRÉS,  TRANSTORNOS DEL SUEÑO</v>
      </c>
      <c r="K34" s="40" t="s">
        <v>27</v>
      </c>
      <c r="L34" s="52" t="str">
        <f>VLOOKUP(H34,PELIGROS!A$2:G$445,4,0)</f>
        <v>N/A</v>
      </c>
      <c r="M34" s="52" t="str">
        <f>VLOOKUP(H34,PELIGROS!A$2:G$445,5,0)</f>
        <v>PVE PSICOSOCIAL</v>
      </c>
      <c r="N34" s="40">
        <v>2</v>
      </c>
      <c r="O34" s="40">
        <v>3</v>
      </c>
      <c r="P34" s="40">
        <v>10</v>
      </c>
      <c r="Q34" s="31">
        <f t="shared" si="0"/>
        <v>6</v>
      </c>
      <c r="R34" s="31">
        <f t="shared" si="1"/>
        <v>60</v>
      </c>
      <c r="S34" s="40" t="str">
        <f t="shared" si="2"/>
        <v>M-6</v>
      </c>
      <c r="T34" s="32" t="str">
        <f t="shared" si="3"/>
        <v>III</v>
      </c>
      <c r="U34" s="33" t="str">
        <f t="shared" si="4"/>
        <v>Mejorable</v>
      </c>
      <c r="V34" s="112"/>
      <c r="W34" s="52" t="str">
        <f>VLOOKUP(H34,PELIGROS!A$2:G$445,6,0)</f>
        <v>ESTRÉS</v>
      </c>
      <c r="X34" s="40" t="s">
        <v>29</v>
      </c>
      <c r="Y34" s="40" t="s">
        <v>29</v>
      </c>
      <c r="Z34" s="40" t="s">
        <v>29</v>
      </c>
      <c r="AA34" s="40" t="s">
        <v>29</v>
      </c>
      <c r="AB34" s="52" t="str">
        <f>VLOOKUP(H34,PELIGROS!A$2:G$445,7,0)</f>
        <v>N/A</v>
      </c>
      <c r="AC34" s="40" t="s">
        <v>1202</v>
      </c>
      <c r="AD34" s="112"/>
    </row>
    <row r="35" spans="1:30" ht="63.75">
      <c r="A35" s="65"/>
      <c r="B35" s="65"/>
      <c r="C35" s="115"/>
      <c r="D35" s="112"/>
      <c r="E35" s="117"/>
      <c r="F35" s="117"/>
      <c r="G35" s="52" t="str">
        <f>VLOOKUP(H35,PELIGROS!A$1:G$445,2,0)</f>
        <v>CONCENTRACIÓN EN ACTIVIDADES DE ALTO DESEMPEÑO MENTAL</v>
      </c>
      <c r="H35" s="52" t="s">
        <v>65</v>
      </c>
      <c r="I35" s="52" t="s">
        <v>1219</v>
      </c>
      <c r="J35" s="52" t="str">
        <f>VLOOKUP(H35,PELIGROS!A$2:G$445,3,0)</f>
        <v>ESTRÉS, CEFALEA, IRRITABILIDAD</v>
      </c>
      <c r="K35" s="40" t="s">
        <v>27</v>
      </c>
      <c r="L35" s="52" t="str">
        <f>VLOOKUP(H35,PELIGROS!A$2:G$445,4,0)</f>
        <v>N/A</v>
      </c>
      <c r="M35" s="52" t="str">
        <f>VLOOKUP(H35,PELIGROS!A$2:G$445,5,0)</f>
        <v>PVE PSICOSOCIAL</v>
      </c>
      <c r="N35" s="40">
        <v>2</v>
      </c>
      <c r="O35" s="40">
        <v>2</v>
      </c>
      <c r="P35" s="40">
        <v>10</v>
      </c>
      <c r="Q35" s="31">
        <f t="shared" si="0"/>
        <v>4</v>
      </c>
      <c r="R35" s="31">
        <f t="shared" si="1"/>
        <v>40</v>
      </c>
      <c r="S35" s="40" t="str">
        <f t="shared" si="2"/>
        <v>B-4</v>
      </c>
      <c r="T35" s="32" t="str">
        <f t="shared" si="3"/>
        <v>III</v>
      </c>
      <c r="U35" s="33" t="str">
        <f t="shared" si="4"/>
        <v>Mejorable</v>
      </c>
      <c r="V35" s="112"/>
      <c r="W35" s="52" t="str">
        <f>VLOOKUP(H35,PELIGROS!A$2:G$445,6,0)</f>
        <v>ESTRÉS</v>
      </c>
      <c r="X35" s="40" t="s">
        <v>29</v>
      </c>
      <c r="Y35" s="40" t="s">
        <v>29</v>
      </c>
      <c r="Z35" s="40" t="s">
        <v>29</v>
      </c>
      <c r="AA35" s="40" t="s">
        <v>29</v>
      </c>
      <c r="AB35" s="52" t="str">
        <f>VLOOKUP(H35,PELIGROS!A$2:G$445,7,0)</f>
        <v>N/A</v>
      </c>
      <c r="AC35" s="40" t="s">
        <v>1202</v>
      </c>
      <c r="AD35" s="112"/>
    </row>
    <row r="36" spans="1:30" ht="51">
      <c r="A36" s="65"/>
      <c r="B36" s="65"/>
      <c r="C36" s="115"/>
      <c r="D36" s="112"/>
      <c r="E36" s="117"/>
      <c r="F36" s="117"/>
      <c r="G36" s="52" t="str">
        <f>VLOOKUP(H36,PELIGROS!A$1:G$445,2,0)</f>
        <v>Forzadas, Prolongadas</v>
      </c>
      <c r="H36" s="52" t="s">
        <v>37</v>
      </c>
      <c r="I36" s="52" t="s">
        <v>1220</v>
      </c>
      <c r="J36" s="52" t="str">
        <f>VLOOKUP(H36,PELIGROS!A$2:G$445,3,0)</f>
        <v xml:space="preserve">Lesiones osteomusculares, lesiones osteoarticulares
</v>
      </c>
      <c r="K36" s="40" t="s">
        <v>27</v>
      </c>
      <c r="L36" s="52" t="str">
        <f>VLOOKUP(H36,PELIGROS!A$2:G$445,4,0)</f>
        <v>Inspecciones planeadas e inspecciones no planeadas, procedimientos de programas de seguridad y salud en el trabajo</v>
      </c>
      <c r="M36" s="52" t="str">
        <f>VLOOKUP(H36,PELIGROS!A$2:G$445,5,0)</f>
        <v>PVE Biomecánico, programa pausas activas, exámenes periódicos, recomendaciones, control de posturas</v>
      </c>
      <c r="N36" s="40">
        <v>2</v>
      </c>
      <c r="O36" s="40">
        <v>4</v>
      </c>
      <c r="P36" s="40">
        <v>10</v>
      </c>
      <c r="Q36" s="31">
        <f t="shared" si="0"/>
        <v>8</v>
      </c>
      <c r="R36" s="31">
        <f t="shared" si="1"/>
        <v>80</v>
      </c>
      <c r="S36" s="40" t="str">
        <f t="shared" si="2"/>
        <v>M-8</v>
      </c>
      <c r="T36" s="32" t="str">
        <f t="shared" si="3"/>
        <v>III</v>
      </c>
      <c r="U36" s="33" t="str">
        <f t="shared" si="4"/>
        <v>Mejorable</v>
      </c>
      <c r="V36" s="112"/>
      <c r="W36" s="52" t="str">
        <f>VLOOKUP(H36,PELIGROS!A$2:G$445,6,0)</f>
        <v>Enfermedades Osteomusculares</v>
      </c>
      <c r="X36" s="40" t="s">
        <v>29</v>
      </c>
      <c r="Y36" s="40" t="s">
        <v>29</v>
      </c>
      <c r="Z36" s="40" t="s">
        <v>29</v>
      </c>
      <c r="AA36" s="40" t="s">
        <v>29</v>
      </c>
      <c r="AB36" s="52" t="str">
        <f>VLOOKUP(H36,PELIGROS!A$2:G$445,7,0)</f>
        <v>Prevención en lesiones osteomusculares, líderes de pausas activas</v>
      </c>
      <c r="AC36" s="40" t="s">
        <v>1209</v>
      </c>
      <c r="AD36" s="112"/>
    </row>
    <row r="37" spans="1:30" ht="38.25">
      <c r="A37" s="65"/>
      <c r="B37" s="65"/>
      <c r="C37" s="115"/>
      <c r="D37" s="112"/>
      <c r="E37" s="117"/>
      <c r="F37" s="117"/>
      <c r="G37" s="52" t="str">
        <f>VLOOKUP(H37,PELIGROS!A$1:G$445,2,0)</f>
        <v>Movimientos repetitivos, Miembros Superiores</v>
      </c>
      <c r="H37" s="52" t="s">
        <v>1108</v>
      </c>
      <c r="I37" s="52" t="s">
        <v>1220</v>
      </c>
      <c r="J37" s="52" t="str">
        <f>VLOOKUP(H37,PELIGROS!A$2:G$445,3,0)</f>
        <v>Lesiones Musculoesqueléticas</v>
      </c>
      <c r="K37" s="40" t="s">
        <v>27</v>
      </c>
      <c r="L37" s="52" t="str">
        <f>VLOOKUP(H37,PELIGROS!A$2:G$445,4,0)</f>
        <v>N/A</v>
      </c>
      <c r="M37" s="52" t="str">
        <f>VLOOKUP(H37,PELIGROS!A$2:G$445,5,0)</f>
        <v>PVE Biomecánico, programa pausas activas, exámenes periódicos, recomendaciones, control de posturas</v>
      </c>
      <c r="N37" s="40">
        <v>2</v>
      </c>
      <c r="O37" s="40">
        <v>4</v>
      </c>
      <c r="P37" s="40">
        <v>10</v>
      </c>
      <c r="Q37" s="31">
        <f t="shared" si="0"/>
        <v>8</v>
      </c>
      <c r="R37" s="31">
        <f t="shared" si="1"/>
        <v>80</v>
      </c>
      <c r="S37" s="40" t="str">
        <f t="shared" si="2"/>
        <v>M-8</v>
      </c>
      <c r="T37" s="32" t="str">
        <f t="shared" si="3"/>
        <v>III</v>
      </c>
      <c r="U37" s="33" t="str">
        <f t="shared" si="4"/>
        <v>Mejorable</v>
      </c>
      <c r="V37" s="112"/>
      <c r="W37" s="52" t="str">
        <f>VLOOKUP(H37,PELIGROS!A$2:G$445,6,0)</f>
        <v>Enfermedades Musculoesqueléticas</v>
      </c>
      <c r="X37" s="40" t="s">
        <v>29</v>
      </c>
      <c r="Y37" s="40" t="s">
        <v>29</v>
      </c>
      <c r="Z37" s="40" t="s">
        <v>29</v>
      </c>
      <c r="AA37" s="40" t="s">
        <v>29</v>
      </c>
      <c r="AB37" s="52" t="str">
        <f>VLOOKUP(H37,PELIGROS!A$2:G$445,7,0)</f>
        <v>Prevención en lesiones osteomusculares, líderes de pausas activas</v>
      </c>
      <c r="AC37" s="53" t="s">
        <v>1209</v>
      </c>
      <c r="AD37" s="112"/>
    </row>
    <row r="38" spans="1:30" ht="51">
      <c r="A38" s="65"/>
      <c r="B38" s="65"/>
      <c r="C38" s="120"/>
      <c r="D38" s="113"/>
      <c r="E38" s="122"/>
      <c r="F38" s="122"/>
      <c r="G38" s="52" t="str">
        <f>VLOOKUP(H38,PELIGROS!A$1:G$445,2,0)</f>
        <v>SISMOS, INCENDIOS, INUNDACIONES, TERREMOTOS, VENDAVALES, DERRUMBE</v>
      </c>
      <c r="H38" s="52" t="s">
        <v>55</v>
      </c>
      <c r="I38" s="52" t="s">
        <v>1222</v>
      </c>
      <c r="J38" s="52" t="str">
        <f>VLOOKUP(H38,PELIGROS!A$2:G$445,3,0)</f>
        <v>SISMOS, INCENDIOS, INUNDACIONES, TERREMOTOS, VENDAVALES</v>
      </c>
      <c r="K38" s="40" t="s">
        <v>27</v>
      </c>
      <c r="L38" s="52" t="str">
        <f>VLOOKUP(H38,PELIGROS!A$2:G$445,4,0)</f>
        <v>Inspecciones planeadas e inspecciones no planeadas, procedimientos de programas de seguridad y salud en el trabajo</v>
      </c>
      <c r="M38" s="52" t="str">
        <f>VLOOKUP(H38,PELIGROS!A$2:G$445,5,0)</f>
        <v>BRIGADAS DE EMERGENCIAS</v>
      </c>
      <c r="N38" s="40">
        <v>2</v>
      </c>
      <c r="O38" s="40">
        <v>1</v>
      </c>
      <c r="P38" s="40">
        <v>100</v>
      </c>
      <c r="Q38" s="31">
        <f t="shared" si="0"/>
        <v>2</v>
      </c>
      <c r="R38" s="31">
        <f t="shared" si="1"/>
        <v>200</v>
      </c>
      <c r="S38" s="40" t="str">
        <f t="shared" si="2"/>
        <v>B-2</v>
      </c>
      <c r="T38" s="32" t="str">
        <f t="shared" si="3"/>
        <v>II</v>
      </c>
      <c r="U38" s="33" t="str">
        <f t="shared" si="4"/>
        <v>No Aceptable o Aceptable Con Control Especifico</v>
      </c>
      <c r="V38" s="113"/>
      <c r="W38" s="52" t="str">
        <f>VLOOKUP(H38,PELIGROS!A$2:G$445,6,0)</f>
        <v>MUERTE</v>
      </c>
      <c r="X38" s="40" t="s">
        <v>29</v>
      </c>
      <c r="Y38" s="40" t="s">
        <v>29</v>
      </c>
      <c r="Z38" s="40" t="s">
        <v>29</v>
      </c>
      <c r="AA38" s="40" t="s">
        <v>29</v>
      </c>
      <c r="AB38" s="52" t="str">
        <f>VLOOKUP(H38,PELIGROS!A$2:G$445,7,0)</f>
        <v>ENTRENAMIENTO DE LA BRIGADA; DIVULGACIÓN DE PLAN DE EMERGENCIA</v>
      </c>
      <c r="AC38" s="53" t="s">
        <v>1200</v>
      </c>
      <c r="AD38" s="113"/>
    </row>
    <row r="39" spans="1:30" ht="60" customHeight="1">
      <c r="A39" s="65"/>
      <c r="B39" s="65"/>
      <c r="C39" s="67" t="s">
        <v>1204</v>
      </c>
      <c r="D39" s="70" t="s">
        <v>1213</v>
      </c>
      <c r="E39" s="73" t="s">
        <v>1223</v>
      </c>
      <c r="F39" s="73" t="s">
        <v>1198</v>
      </c>
      <c r="G39" s="44" t="str">
        <f>VLOOKUP(H39,PELIGROS!A$1:G$445,2,0)</f>
        <v>Mordeduras</v>
      </c>
      <c r="H39" s="44" t="s">
        <v>72</v>
      </c>
      <c r="I39" s="44" t="s">
        <v>1216</v>
      </c>
      <c r="J39" s="44" t="str">
        <f>VLOOKUP(H39,PELIGROS!A$2:G$445,3,0)</f>
        <v>Lesiones, tejidos, muerte, enfermedades infectocontagiosas</v>
      </c>
      <c r="K39" s="44" t="s">
        <v>27</v>
      </c>
      <c r="L39" s="44" t="str">
        <f>VLOOKUP(H39,PELIGROS!A$2:G$445,4,0)</f>
        <v>N/A</v>
      </c>
      <c r="M39" s="44" t="str">
        <f>VLOOKUP(H39,PELIGROS!A$2:G$445,5,0)</f>
        <v>N/A</v>
      </c>
      <c r="N39" s="44">
        <v>2</v>
      </c>
      <c r="O39" s="44">
        <v>1</v>
      </c>
      <c r="P39" s="44">
        <v>25</v>
      </c>
      <c r="Q39" s="48">
        <f t="shared" ref="Q39:Q48" si="5">N39*O39</f>
        <v>2</v>
      </c>
      <c r="R39" s="48">
        <f t="shared" ref="R39:R48" si="6">P39*Q39</f>
        <v>50</v>
      </c>
      <c r="S39" s="44" t="str">
        <f t="shared" ref="S39:S48" si="7">IF(Q39=40,"MA-40",IF(Q39=30,"MA-30",IF(Q39=20,"A-20",IF(Q39=10,"A-10",IF(Q39=24,"MA-24",IF(Q39=18,"A-18",IF(Q39=12,"A-12",IF(Q39=6,"M-6",IF(Q39=8,"M-8",IF(Q39=6,"M-6",IF(Q39=4,"B-4",IF(Q39=2,"B-2",))))))))))))</f>
        <v>B-2</v>
      </c>
      <c r="T39" s="35" t="str">
        <f t="shared" ref="T39:T48" si="8">IF(R39&lt;=20,"IV",IF(R39&lt;=120,"III",IF(R39&lt;=500,"II",IF(R39&lt;=4000,"I"))))</f>
        <v>III</v>
      </c>
      <c r="U39" s="45" t="str">
        <f t="shared" si="4"/>
        <v>Mejorable</v>
      </c>
      <c r="V39" s="70">
        <v>1</v>
      </c>
      <c r="W39" s="44" t="str">
        <f>VLOOKUP(H39,PELIGROS!A$2:G$445,6,0)</f>
        <v>Posibles enfermedades</v>
      </c>
      <c r="X39" s="44" t="s">
        <v>29</v>
      </c>
      <c r="Y39" s="44" t="s">
        <v>29</v>
      </c>
      <c r="Z39" s="44" t="s">
        <v>29</v>
      </c>
      <c r="AA39" s="44" t="s">
        <v>29</v>
      </c>
      <c r="AB39" s="44" t="str">
        <f>VLOOKUP(H39,PELIGROS!A$2:G$445,7,0)</f>
        <v xml:space="preserve">Riesgo Biológico, Autocuidado y/o Uso y manejo adecuado de E.P.P.
</v>
      </c>
      <c r="AC39" s="44" t="s">
        <v>1205</v>
      </c>
      <c r="AD39" s="70" t="s">
        <v>1199</v>
      </c>
    </row>
    <row r="40" spans="1:30" ht="51">
      <c r="A40" s="65"/>
      <c r="B40" s="65"/>
      <c r="C40" s="68"/>
      <c r="D40" s="71"/>
      <c r="E40" s="74"/>
      <c r="F40" s="74"/>
      <c r="G40" s="50" t="str">
        <f>VLOOKUP(H40,PELIGROS!A$1:G$445,2,0)</f>
        <v>INFRAROJA, ULTRAVIOLETA, VISIBLE, RADIOFRECUENCIA, MICROONDAS, LASER</v>
      </c>
      <c r="H40" s="50" t="s">
        <v>60</v>
      </c>
      <c r="I40" s="50" t="s">
        <v>1217</v>
      </c>
      <c r="J40" s="50" t="str">
        <f>VLOOKUP(H40,PELIGROS!A$2:G$445,3,0)</f>
        <v>CÁNCER, LESIONES DÉRMICAS Y OCULARES</v>
      </c>
      <c r="K40" s="44" t="s">
        <v>27</v>
      </c>
      <c r="L40" s="50" t="str">
        <f>VLOOKUP(H40,PELIGROS!A$2:G$445,4,0)</f>
        <v>Inspecciones planeadas e inspecciones no planeadas, procedimientos de programas de seguridad y salud en el trabajo</v>
      </c>
      <c r="M40" s="50" t="str">
        <f>VLOOKUP(H40,PELIGROS!A$2:G$445,5,0)</f>
        <v>PROGRAMA BLOQUEADOR SOLAR</v>
      </c>
      <c r="N40" s="44">
        <v>2</v>
      </c>
      <c r="O40" s="44">
        <v>3</v>
      </c>
      <c r="P40" s="44">
        <v>10</v>
      </c>
      <c r="Q40" s="34">
        <f t="shared" si="5"/>
        <v>6</v>
      </c>
      <c r="R40" s="34">
        <f t="shared" si="6"/>
        <v>60</v>
      </c>
      <c r="S40" s="44" t="str">
        <f t="shared" si="7"/>
        <v>M-6</v>
      </c>
      <c r="T40" s="35" t="str">
        <f t="shared" si="8"/>
        <v>III</v>
      </c>
      <c r="U40" s="45" t="str">
        <f t="shared" si="4"/>
        <v>Mejorable</v>
      </c>
      <c r="V40" s="71"/>
      <c r="W40" s="50" t="str">
        <f>VLOOKUP(H40,PELIGROS!A$2:G$445,6,0)</f>
        <v>CÁNCER</v>
      </c>
      <c r="X40" s="44" t="s">
        <v>29</v>
      </c>
      <c r="Y40" s="44" t="s">
        <v>29</v>
      </c>
      <c r="Z40" s="44" t="s">
        <v>29</v>
      </c>
      <c r="AA40" s="44" t="s">
        <v>29</v>
      </c>
      <c r="AB40" s="50" t="str">
        <f>VLOOKUP(H40,PELIGROS!A$2:G$445,7,0)</f>
        <v>N/A</v>
      </c>
      <c r="AC40" s="44" t="s">
        <v>1201</v>
      </c>
      <c r="AD40" s="71"/>
    </row>
    <row r="41" spans="1:30" ht="63.75">
      <c r="A41" s="65"/>
      <c r="B41" s="65"/>
      <c r="C41" s="68"/>
      <c r="D41" s="71"/>
      <c r="E41" s="74"/>
      <c r="F41" s="74"/>
      <c r="G41" s="50" t="str">
        <f>VLOOKUP(H41,PELIGROS!A$1:G$445,2,0)</f>
        <v>ENERGÍA TÉRMICA, CAMBIO DE TEMPERATURA DURANTE LOS RECORRIDOS</v>
      </c>
      <c r="H41" s="50" t="s">
        <v>154</v>
      </c>
      <c r="I41" s="50" t="s">
        <v>1217</v>
      </c>
      <c r="J41" s="50" t="str">
        <f>VLOOKUP(H41,PELIGROS!A$2:G$445,3,0)</f>
        <v xml:space="preserve"> GOLPE DE CALOR,  DESHIDRATACIÓN</v>
      </c>
      <c r="K41" s="44" t="s">
        <v>27</v>
      </c>
      <c r="L41" s="50" t="str">
        <f>VLOOKUP(H41,PELIGROS!A$2:G$445,4,0)</f>
        <v>Inspecciones planeadas e inspecciones no planeadas, procedimientos de programas de seguridad y salud en el trabajo</v>
      </c>
      <c r="M41" s="50" t="str">
        <f>VLOOKUP(H41,PELIGROS!A$2:G$445,5,0)</f>
        <v>NO OBSERVADO</v>
      </c>
      <c r="N41" s="44">
        <v>2</v>
      </c>
      <c r="O41" s="44">
        <v>2</v>
      </c>
      <c r="P41" s="44">
        <v>10</v>
      </c>
      <c r="Q41" s="34">
        <f t="shared" si="5"/>
        <v>4</v>
      </c>
      <c r="R41" s="34">
        <f t="shared" si="6"/>
        <v>40</v>
      </c>
      <c r="S41" s="44" t="str">
        <f t="shared" si="7"/>
        <v>B-4</v>
      </c>
      <c r="T41" s="35" t="str">
        <f t="shared" si="8"/>
        <v>III</v>
      </c>
      <c r="U41" s="45" t="str">
        <f t="shared" si="4"/>
        <v>Mejorable</v>
      </c>
      <c r="V41" s="71"/>
      <c r="W41" s="50" t="str">
        <f>VLOOKUP(H41,PELIGROS!A$2:G$445,6,0)</f>
        <v>CÁNCER DE PIEL</v>
      </c>
      <c r="X41" s="44" t="s">
        <v>29</v>
      </c>
      <c r="Y41" s="44" t="s">
        <v>29</v>
      </c>
      <c r="Z41" s="44" t="s">
        <v>29</v>
      </c>
      <c r="AA41" s="44" t="s">
        <v>29</v>
      </c>
      <c r="AB41" s="50" t="str">
        <f>VLOOKUP(H41,PELIGROS!A$2:G$445,7,0)</f>
        <v>N/A</v>
      </c>
      <c r="AC41" s="44" t="s">
        <v>1202</v>
      </c>
      <c r="AD41" s="71"/>
    </row>
    <row r="42" spans="1:30" ht="51">
      <c r="A42" s="65"/>
      <c r="B42" s="65"/>
      <c r="C42" s="68"/>
      <c r="D42" s="71"/>
      <c r="E42" s="74"/>
      <c r="F42" s="74"/>
      <c r="G42" s="50" t="str">
        <f>VLOOKUP(H42,PELIGROS!A$1:G$445,2,0)</f>
        <v>MATERIAL PARTICULADO</v>
      </c>
      <c r="H42" s="50" t="s">
        <v>251</v>
      </c>
      <c r="I42" s="50" t="s">
        <v>1218</v>
      </c>
      <c r="J42" s="50" t="str">
        <f>VLOOKUP(H42,PELIGROS!A$2:G$445,3,0)</f>
        <v>NEUMOCONIOSIS, BRONQUITIS, ASMA, SILICOSIS</v>
      </c>
      <c r="K42" s="44" t="s">
        <v>27</v>
      </c>
      <c r="L42" s="50" t="str">
        <f>VLOOKUP(H42,PELIGROS!A$2:G$445,4,0)</f>
        <v>Inspecciones planeadas e inspecciones no planeadas, procedimientos de programas de seguridad y salud en el trabajo</v>
      </c>
      <c r="M42" s="50" t="str">
        <f>VLOOKUP(H42,PELIGROS!A$2:G$445,5,0)</f>
        <v>EPP MASCARILLAS Y FILTROS</v>
      </c>
      <c r="N42" s="44">
        <v>2</v>
      </c>
      <c r="O42" s="44">
        <v>1</v>
      </c>
      <c r="P42" s="44">
        <v>10</v>
      </c>
      <c r="Q42" s="34">
        <f t="shared" si="5"/>
        <v>2</v>
      </c>
      <c r="R42" s="34">
        <f t="shared" si="6"/>
        <v>20</v>
      </c>
      <c r="S42" s="44" t="str">
        <f t="shared" si="7"/>
        <v>B-2</v>
      </c>
      <c r="T42" s="35" t="str">
        <f t="shared" si="8"/>
        <v>IV</v>
      </c>
      <c r="U42" s="45" t="str">
        <f t="shared" si="4"/>
        <v>Aceptable</v>
      </c>
      <c r="V42" s="71"/>
      <c r="W42" s="50" t="str">
        <f>VLOOKUP(H42,PELIGROS!A$2:G$445,6,0)</f>
        <v>NEUMOCONIOSIS</v>
      </c>
      <c r="X42" s="44" t="s">
        <v>29</v>
      </c>
      <c r="Y42" s="44" t="s">
        <v>29</v>
      </c>
      <c r="Z42" s="44" t="s">
        <v>29</v>
      </c>
      <c r="AA42" s="44" t="s">
        <v>29</v>
      </c>
      <c r="AB42" s="50" t="str">
        <f>VLOOKUP(H42,PELIGROS!A$2:G$445,7,0)</f>
        <v>USO Y MANEJO DE LOS EPP</v>
      </c>
      <c r="AC42" s="44" t="s">
        <v>29</v>
      </c>
      <c r="AD42" s="71"/>
    </row>
    <row r="43" spans="1:30" ht="63.75">
      <c r="A43" s="65"/>
      <c r="B43" s="65"/>
      <c r="C43" s="68"/>
      <c r="D43" s="71"/>
      <c r="E43" s="74"/>
      <c r="F43" s="74"/>
      <c r="G43" s="50" t="str">
        <f>VLOOKUP(H43,PELIGROS!A$1:G$445,2,0)</f>
        <v>NATURALEZA DE LA TAREA</v>
      </c>
      <c r="H43" s="50" t="s">
        <v>69</v>
      </c>
      <c r="I43" s="50" t="s">
        <v>1219</v>
      </c>
      <c r="J43" s="50" t="str">
        <f>VLOOKUP(H43,PELIGROS!A$2:G$445,3,0)</f>
        <v>ESTRÉS,  TRANSTORNOS DEL SUEÑO</v>
      </c>
      <c r="K43" s="44" t="s">
        <v>27</v>
      </c>
      <c r="L43" s="50" t="str">
        <f>VLOOKUP(H43,PELIGROS!A$2:G$445,4,0)</f>
        <v>N/A</v>
      </c>
      <c r="M43" s="50" t="str">
        <f>VLOOKUP(H43,PELIGROS!A$2:G$445,5,0)</f>
        <v>PVE PSICOSOCIAL</v>
      </c>
      <c r="N43" s="44">
        <v>2</v>
      </c>
      <c r="O43" s="44">
        <v>2</v>
      </c>
      <c r="P43" s="44">
        <v>10</v>
      </c>
      <c r="Q43" s="34">
        <f t="shared" si="5"/>
        <v>4</v>
      </c>
      <c r="R43" s="34">
        <f t="shared" si="6"/>
        <v>40</v>
      </c>
      <c r="S43" s="44" t="str">
        <f t="shared" si="7"/>
        <v>B-4</v>
      </c>
      <c r="T43" s="35" t="str">
        <f t="shared" si="8"/>
        <v>III</v>
      </c>
      <c r="U43" s="45" t="str">
        <f t="shared" si="4"/>
        <v>Mejorable</v>
      </c>
      <c r="V43" s="71"/>
      <c r="W43" s="50" t="str">
        <f>VLOOKUP(H43,PELIGROS!A$2:G$445,6,0)</f>
        <v>ESTRÉS</v>
      </c>
      <c r="X43" s="44" t="s">
        <v>29</v>
      </c>
      <c r="Y43" s="44" t="s">
        <v>29</v>
      </c>
      <c r="Z43" s="44" t="s">
        <v>29</v>
      </c>
      <c r="AA43" s="44" t="s">
        <v>29</v>
      </c>
      <c r="AB43" s="50" t="str">
        <f>VLOOKUP(H43,PELIGROS!A$2:G$445,7,0)</f>
        <v>N/A</v>
      </c>
      <c r="AC43" s="44" t="s">
        <v>1202</v>
      </c>
      <c r="AD43" s="71"/>
    </row>
    <row r="44" spans="1:30" ht="51">
      <c r="A44" s="65"/>
      <c r="B44" s="65"/>
      <c r="C44" s="68"/>
      <c r="D44" s="71"/>
      <c r="E44" s="74"/>
      <c r="F44" s="74"/>
      <c r="G44" s="50" t="str">
        <f>VLOOKUP(H44,PELIGROS!A$1:G$445,2,0)</f>
        <v>Forzadas, Prolongadas</v>
      </c>
      <c r="H44" s="50" t="s">
        <v>37</v>
      </c>
      <c r="I44" s="50" t="s">
        <v>1220</v>
      </c>
      <c r="J44" s="50" t="str">
        <f>VLOOKUP(H44,PELIGROS!A$2:G$445,3,0)</f>
        <v xml:space="preserve">Lesiones osteomusculares, lesiones osteoarticulares
</v>
      </c>
      <c r="K44" s="44" t="s">
        <v>27</v>
      </c>
      <c r="L44" s="50" t="str">
        <f>VLOOKUP(H44,PELIGROS!A$2:G$445,4,0)</f>
        <v>Inspecciones planeadas e inspecciones no planeadas, procedimientos de programas de seguridad y salud en el trabajo</v>
      </c>
      <c r="M44" s="50" t="str">
        <f>VLOOKUP(H44,PELIGROS!A$2:G$445,5,0)</f>
        <v>PVE Biomecánico, programa pausas activas, exámenes periódicos, recomendaciones, control de posturas</v>
      </c>
      <c r="N44" s="44">
        <v>2</v>
      </c>
      <c r="O44" s="44">
        <v>3</v>
      </c>
      <c r="P44" s="44">
        <v>10</v>
      </c>
      <c r="Q44" s="34">
        <f t="shared" si="5"/>
        <v>6</v>
      </c>
      <c r="R44" s="34">
        <f t="shared" si="6"/>
        <v>60</v>
      </c>
      <c r="S44" s="44" t="str">
        <f t="shared" si="7"/>
        <v>M-6</v>
      </c>
      <c r="T44" s="35" t="str">
        <f t="shared" si="8"/>
        <v>III</v>
      </c>
      <c r="U44" s="45" t="str">
        <f t="shared" si="4"/>
        <v>Mejorable</v>
      </c>
      <c r="V44" s="71"/>
      <c r="W44" s="50" t="str">
        <f>VLOOKUP(H44,PELIGROS!A$2:G$445,6,0)</f>
        <v>Enfermedades Osteomusculares</v>
      </c>
      <c r="X44" s="44" t="s">
        <v>29</v>
      </c>
      <c r="Y44" s="44" t="s">
        <v>29</v>
      </c>
      <c r="Z44" s="44" t="s">
        <v>29</v>
      </c>
      <c r="AA44" s="44" t="s">
        <v>29</v>
      </c>
      <c r="AB44" s="50" t="str">
        <f>VLOOKUP(H44,PELIGROS!A$2:G$445,7,0)</f>
        <v>Prevención en lesiones osteomusculares, líderes de pausas activas</v>
      </c>
      <c r="AC44" s="44" t="s">
        <v>1209</v>
      </c>
      <c r="AD44" s="71"/>
    </row>
    <row r="45" spans="1:30" ht="38.25">
      <c r="A45" s="65"/>
      <c r="B45" s="65"/>
      <c r="C45" s="68"/>
      <c r="D45" s="71"/>
      <c r="E45" s="74"/>
      <c r="F45" s="74"/>
      <c r="G45" s="50" t="str">
        <f>VLOOKUP(H45,PELIGROS!A$1:G$445,2,0)</f>
        <v>Movimientos repetitivos, Miembros Superiores</v>
      </c>
      <c r="H45" s="50" t="s">
        <v>1108</v>
      </c>
      <c r="I45" s="50" t="s">
        <v>1220</v>
      </c>
      <c r="J45" s="50" t="str">
        <f>VLOOKUP(H45,PELIGROS!A$2:G$445,3,0)</f>
        <v>Lesiones Musculoesqueléticas</v>
      </c>
      <c r="K45" s="44" t="s">
        <v>27</v>
      </c>
      <c r="L45" s="50" t="str">
        <f>VLOOKUP(H45,PELIGROS!A$2:G$445,4,0)</f>
        <v>N/A</v>
      </c>
      <c r="M45" s="50" t="str">
        <f>VLOOKUP(H45,PELIGROS!A$2:G$445,5,0)</f>
        <v>PVE Biomecánico, programa pausas activas, exámenes periódicos, recomendaciones, control de posturas</v>
      </c>
      <c r="N45" s="44">
        <v>2</v>
      </c>
      <c r="O45" s="44">
        <v>3</v>
      </c>
      <c r="P45" s="44">
        <v>10</v>
      </c>
      <c r="Q45" s="34">
        <f t="shared" si="5"/>
        <v>6</v>
      </c>
      <c r="R45" s="34">
        <f t="shared" si="6"/>
        <v>60</v>
      </c>
      <c r="S45" s="44" t="str">
        <f t="shared" si="7"/>
        <v>M-6</v>
      </c>
      <c r="T45" s="35" t="str">
        <f t="shared" si="8"/>
        <v>III</v>
      </c>
      <c r="U45" s="45" t="str">
        <f t="shared" si="4"/>
        <v>Mejorable</v>
      </c>
      <c r="V45" s="71"/>
      <c r="W45" s="50" t="str">
        <f>VLOOKUP(H45,PELIGROS!A$2:G$445,6,0)</f>
        <v>Enfermedades Musculoesqueléticas</v>
      </c>
      <c r="X45" s="44" t="s">
        <v>29</v>
      </c>
      <c r="Y45" s="44" t="s">
        <v>29</v>
      </c>
      <c r="Z45" s="44" t="s">
        <v>29</v>
      </c>
      <c r="AA45" s="44" t="s">
        <v>29</v>
      </c>
      <c r="AB45" s="50" t="str">
        <f>VLOOKUP(H45,PELIGROS!A$2:G$445,7,0)</f>
        <v>Prevención en lesiones osteomusculares, líderes de pausas activas</v>
      </c>
      <c r="AC45" s="44" t="s">
        <v>1209</v>
      </c>
      <c r="AD45" s="71"/>
    </row>
    <row r="46" spans="1:30" ht="51">
      <c r="A46" s="65"/>
      <c r="B46" s="65"/>
      <c r="C46" s="68"/>
      <c r="D46" s="71"/>
      <c r="E46" s="74"/>
      <c r="F46" s="74"/>
      <c r="G46" s="50" t="str">
        <f>VLOOKUP(H46,PELIGROS!A$1:G$445,2,0)</f>
        <v>Atropellamiento, Envestir</v>
      </c>
      <c r="H46" s="50" t="s">
        <v>1071</v>
      </c>
      <c r="I46" s="50" t="s">
        <v>1221</v>
      </c>
      <c r="J46" s="50" t="str">
        <f>VLOOKUP(H46,PELIGROS!A$2:G$445,3,0)</f>
        <v>Lesiones, pérdidas materiales, muerte</v>
      </c>
      <c r="K46" s="44" t="s">
        <v>27</v>
      </c>
      <c r="L46" s="50" t="str">
        <f>VLOOKUP(H46,PELIGROS!A$2:G$445,4,0)</f>
        <v>Inspecciones planeadas e inspecciones no planeadas, procedimientos de programas de seguridad y salud en el trabajo</v>
      </c>
      <c r="M46" s="50" t="str">
        <f>VLOOKUP(H46,PELIGROS!A$2:G$445,5,0)</f>
        <v>Programa de seguridad vial, señalización</v>
      </c>
      <c r="N46" s="44">
        <v>2</v>
      </c>
      <c r="O46" s="44">
        <v>2</v>
      </c>
      <c r="P46" s="44">
        <v>25</v>
      </c>
      <c r="Q46" s="34">
        <f t="shared" si="5"/>
        <v>4</v>
      </c>
      <c r="R46" s="34">
        <f t="shared" si="6"/>
        <v>100</v>
      </c>
      <c r="S46" s="44" t="str">
        <f t="shared" si="7"/>
        <v>B-4</v>
      </c>
      <c r="T46" s="35" t="str">
        <f t="shared" si="8"/>
        <v>III</v>
      </c>
      <c r="U46" s="45" t="str">
        <f t="shared" si="4"/>
        <v>Mejorable</v>
      </c>
      <c r="V46" s="71"/>
      <c r="W46" s="50" t="str">
        <f>VLOOKUP(H46,PELIGROS!A$2:G$445,6,0)</f>
        <v>Muerte</v>
      </c>
      <c r="X46" s="44" t="s">
        <v>29</v>
      </c>
      <c r="Y46" s="44" t="s">
        <v>29</v>
      </c>
      <c r="Z46" s="44" t="s">
        <v>29</v>
      </c>
      <c r="AA46" s="44" t="s">
        <v>29</v>
      </c>
      <c r="AB46" s="50" t="str">
        <f>VLOOKUP(H46,PELIGROS!A$2:G$445,7,0)</f>
        <v>Seguridad vial y manejo defensivo, aseguramiento de áreas de trabajo</v>
      </c>
      <c r="AC46" s="44" t="s">
        <v>29</v>
      </c>
      <c r="AD46" s="71"/>
    </row>
    <row r="47" spans="1:30" ht="63.75">
      <c r="A47" s="65"/>
      <c r="B47" s="65"/>
      <c r="C47" s="68"/>
      <c r="D47" s="71"/>
      <c r="E47" s="74"/>
      <c r="F47" s="74"/>
      <c r="G47" s="50" t="str">
        <f>VLOOKUP(H47,PELIGROS!A$1:G$445,2,0)</f>
        <v>Atraco, golpiza, atentados y secuestrados</v>
      </c>
      <c r="H47" s="50" t="s">
        <v>51</v>
      </c>
      <c r="I47" s="50" t="s">
        <v>1221</v>
      </c>
      <c r="J47" s="50" t="str">
        <f>VLOOKUP(H47,PELIGROS!A$2:G$445,3,0)</f>
        <v>Estrés, golpes, Secuestros</v>
      </c>
      <c r="K47" s="44" t="s">
        <v>27</v>
      </c>
      <c r="L47" s="50" t="str">
        <f>VLOOKUP(H47,PELIGROS!A$2:G$445,4,0)</f>
        <v>Inspecciones planeadas e inspecciones no planeadas, procedimientos de programas de seguridad y salud en el trabajo</v>
      </c>
      <c r="M47" s="50" t="str">
        <f>VLOOKUP(H47,PELIGROS!A$2:G$445,5,0)</f>
        <v xml:space="preserve">Uniformes Corporativos, Chaquetas corporativas, Carnetización
</v>
      </c>
      <c r="N47" s="44">
        <v>2</v>
      </c>
      <c r="O47" s="44">
        <v>2</v>
      </c>
      <c r="P47" s="44">
        <v>25</v>
      </c>
      <c r="Q47" s="34">
        <f t="shared" si="5"/>
        <v>4</v>
      </c>
      <c r="R47" s="34">
        <f t="shared" si="6"/>
        <v>100</v>
      </c>
      <c r="S47" s="44" t="str">
        <f t="shared" si="7"/>
        <v>B-4</v>
      </c>
      <c r="T47" s="35" t="str">
        <f t="shared" si="8"/>
        <v>III</v>
      </c>
      <c r="U47" s="45" t="str">
        <f t="shared" si="4"/>
        <v>Mejorable</v>
      </c>
      <c r="V47" s="71"/>
      <c r="W47" s="50" t="str">
        <f>VLOOKUP(H47,PELIGROS!A$2:G$445,6,0)</f>
        <v>Secuestros</v>
      </c>
      <c r="X47" s="44" t="s">
        <v>29</v>
      </c>
      <c r="Y47" s="44" t="s">
        <v>29</v>
      </c>
      <c r="Z47" s="44" t="s">
        <v>29</v>
      </c>
      <c r="AA47" s="44" t="s">
        <v>29</v>
      </c>
      <c r="AB47" s="50" t="str">
        <f>VLOOKUP(H47,PELIGROS!A$2:G$445,7,0)</f>
        <v>N/A</v>
      </c>
      <c r="AC47" s="44" t="s">
        <v>1210</v>
      </c>
      <c r="AD47" s="71"/>
    </row>
    <row r="48" spans="1:30" ht="51">
      <c r="A48" s="65"/>
      <c r="B48" s="65"/>
      <c r="C48" s="69"/>
      <c r="D48" s="72"/>
      <c r="E48" s="75"/>
      <c r="F48" s="75"/>
      <c r="G48" s="50" t="str">
        <f>VLOOKUP(H48,PELIGROS!A$1:G$445,2,0)</f>
        <v>SISMOS, INCENDIOS, INUNDACIONES, TERREMOTOS, VENDAVALES, DERRUMBE</v>
      </c>
      <c r="H48" s="50" t="s">
        <v>55</v>
      </c>
      <c r="I48" s="50" t="s">
        <v>1222</v>
      </c>
      <c r="J48" s="50" t="str">
        <f>VLOOKUP(H48,PELIGROS!A$2:G$445,3,0)</f>
        <v>SISMOS, INCENDIOS, INUNDACIONES, TERREMOTOS, VENDAVALES</v>
      </c>
      <c r="K48" s="44" t="s">
        <v>27</v>
      </c>
      <c r="L48" s="50" t="str">
        <f>VLOOKUP(H48,PELIGROS!A$2:G$445,4,0)</f>
        <v>Inspecciones planeadas e inspecciones no planeadas, procedimientos de programas de seguridad y salud en el trabajo</v>
      </c>
      <c r="M48" s="50" t="str">
        <f>VLOOKUP(H48,PELIGROS!A$2:G$445,5,0)</f>
        <v>BRIGADAS DE EMERGENCIAS</v>
      </c>
      <c r="N48" s="44">
        <v>2</v>
      </c>
      <c r="O48" s="44">
        <v>1</v>
      </c>
      <c r="P48" s="44">
        <v>100</v>
      </c>
      <c r="Q48" s="34">
        <f t="shared" si="5"/>
        <v>2</v>
      </c>
      <c r="R48" s="34">
        <f t="shared" si="6"/>
        <v>200</v>
      </c>
      <c r="S48" s="44" t="str">
        <f t="shared" si="7"/>
        <v>B-2</v>
      </c>
      <c r="T48" s="35" t="str">
        <f t="shared" si="8"/>
        <v>II</v>
      </c>
      <c r="U48" s="45" t="str">
        <f t="shared" si="4"/>
        <v>No Aceptable o Aceptable Con Control Especifico</v>
      </c>
      <c r="V48" s="72"/>
      <c r="W48" s="50" t="str">
        <f>VLOOKUP(H48,PELIGROS!A$2:G$445,6,0)</f>
        <v>MUERTE</v>
      </c>
      <c r="X48" s="44" t="s">
        <v>29</v>
      </c>
      <c r="Y48" s="44" t="s">
        <v>29</v>
      </c>
      <c r="Z48" s="44" t="s">
        <v>29</v>
      </c>
      <c r="AA48" s="44" t="s">
        <v>29</v>
      </c>
      <c r="AB48" s="50" t="str">
        <f>VLOOKUP(H48,PELIGROS!A$2:G$445,7,0)</f>
        <v>ENTRENAMIENTO DE LA BRIGADA; DIVULGACIÓN DE PLAN DE EMERGENCIA</v>
      </c>
      <c r="AC48" s="44" t="s">
        <v>1200</v>
      </c>
      <c r="AD48" s="72"/>
    </row>
    <row r="49" spans="1:30" ht="60" customHeight="1">
      <c r="A49" s="65"/>
      <c r="B49" s="65"/>
      <c r="C49" s="115" t="s">
        <v>1204</v>
      </c>
      <c r="D49" s="112" t="s">
        <v>1213</v>
      </c>
      <c r="E49" s="117" t="s">
        <v>987</v>
      </c>
      <c r="F49" s="117" t="s">
        <v>1198</v>
      </c>
      <c r="G49" s="52" t="str">
        <f>VLOOKUP(H49,PELIGROS!A$1:G$445,2,0)</f>
        <v>Mordeduras</v>
      </c>
      <c r="H49" s="52" t="s">
        <v>72</v>
      </c>
      <c r="I49" s="52" t="s">
        <v>1216</v>
      </c>
      <c r="J49" s="52" t="str">
        <f>VLOOKUP(H49,PELIGROS!A$2:G$445,3,0)</f>
        <v>Lesiones, tejidos, muerte, enfermedades infectocontagiosas</v>
      </c>
      <c r="K49" s="52" t="s">
        <v>27</v>
      </c>
      <c r="L49" s="52" t="str">
        <f>VLOOKUP(H49,PELIGROS!A$2:G$445,4,0)</f>
        <v>N/A</v>
      </c>
      <c r="M49" s="52" t="str">
        <f>VLOOKUP(H49,PELIGROS!A$2:G$445,5,0)</f>
        <v>N/A</v>
      </c>
      <c r="N49" s="52">
        <v>2</v>
      </c>
      <c r="O49" s="52">
        <v>1</v>
      </c>
      <c r="P49" s="52">
        <v>25</v>
      </c>
      <c r="Q49" s="31">
        <f t="shared" si="0"/>
        <v>2</v>
      </c>
      <c r="R49" s="31">
        <f t="shared" si="1"/>
        <v>50</v>
      </c>
      <c r="S49" s="52" t="str">
        <f t="shared" si="2"/>
        <v>B-2</v>
      </c>
      <c r="T49" s="46" t="str">
        <f t="shared" si="3"/>
        <v>III</v>
      </c>
      <c r="U49" s="47" t="str">
        <f t="shared" si="4"/>
        <v>Mejorable</v>
      </c>
      <c r="V49" s="112">
        <v>1</v>
      </c>
      <c r="W49" s="52" t="str">
        <f>VLOOKUP(H49,PELIGROS!A$2:G$445,6,0)</f>
        <v>Posibles enfermedades</v>
      </c>
      <c r="X49" s="52" t="s">
        <v>29</v>
      </c>
      <c r="Y49" s="52" t="s">
        <v>29</v>
      </c>
      <c r="Z49" s="52" t="s">
        <v>29</v>
      </c>
      <c r="AA49" s="52" t="s">
        <v>29</v>
      </c>
      <c r="AB49" s="52" t="str">
        <f>VLOOKUP(H49,PELIGROS!A$2:G$445,7,0)</f>
        <v xml:space="preserve">Riesgo Biológico, Autocuidado y/o Uso y manejo adecuado de E.P.P.
</v>
      </c>
      <c r="AC49" s="52" t="s">
        <v>1205</v>
      </c>
      <c r="AD49" s="112" t="s">
        <v>1199</v>
      </c>
    </row>
    <row r="50" spans="1:30" ht="51">
      <c r="A50" s="65"/>
      <c r="B50" s="65"/>
      <c r="C50" s="115"/>
      <c r="D50" s="112"/>
      <c r="E50" s="117"/>
      <c r="F50" s="117"/>
      <c r="G50" s="52" t="str">
        <f>VLOOKUP(H50,PELIGROS!A$1:G$445,2,0)</f>
        <v>INFRAROJA, ULTRAVIOLETA, VISIBLE, RADIOFRECUENCIA, MICROONDAS, LASER</v>
      </c>
      <c r="H50" s="52" t="s">
        <v>60</v>
      </c>
      <c r="I50" s="52" t="s">
        <v>1217</v>
      </c>
      <c r="J50" s="52" t="str">
        <f>VLOOKUP(H50,PELIGROS!A$2:G$445,3,0)</f>
        <v>CÁNCER, LESIONES DÉRMICAS Y OCULARES</v>
      </c>
      <c r="K50" s="40" t="s">
        <v>27</v>
      </c>
      <c r="L50" s="52" t="str">
        <f>VLOOKUP(H50,PELIGROS!A$2:G$445,4,0)</f>
        <v>Inspecciones planeadas e inspecciones no planeadas, procedimientos de programas de seguridad y salud en el trabajo</v>
      </c>
      <c r="M50" s="52" t="str">
        <f>VLOOKUP(H50,PELIGROS!A$2:G$445,5,0)</f>
        <v>PROGRAMA BLOQUEADOR SOLAR</v>
      </c>
      <c r="N50" s="40">
        <v>2</v>
      </c>
      <c r="O50" s="40">
        <v>3</v>
      </c>
      <c r="P50" s="40">
        <v>10</v>
      </c>
      <c r="Q50" s="31">
        <f t="shared" si="0"/>
        <v>6</v>
      </c>
      <c r="R50" s="31">
        <f t="shared" si="1"/>
        <v>60</v>
      </c>
      <c r="S50" s="40" t="str">
        <f t="shared" si="2"/>
        <v>M-6</v>
      </c>
      <c r="T50" s="32" t="str">
        <f t="shared" si="3"/>
        <v>III</v>
      </c>
      <c r="U50" s="33" t="str">
        <f t="shared" si="4"/>
        <v>Mejorable</v>
      </c>
      <c r="V50" s="112"/>
      <c r="W50" s="52" t="str">
        <f>VLOOKUP(H50,PELIGROS!A$2:G$445,6,0)</f>
        <v>CÁNCER</v>
      </c>
      <c r="X50" s="40" t="s">
        <v>29</v>
      </c>
      <c r="Y50" s="40" t="s">
        <v>29</v>
      </c>
      <c r="Z50" s="40" t="s">
        <v>29</v>
      </c>
      <c r="AA50" s="40" t="s">
        <v>29</v>
      </c>
      <c r="AB50" s="52" t="str">
        <f>VLOOKUP(H50,PELIGROS!A$2:G$445,7,0)</f>
        <v>N/A</v>
      </c>
      <c r="AC50" s="40" t="s">
        <v>1201</v>
      </c>
      <c r="AD50" s="112"/>
    </row>
    <row r="51" spans="1:30" ht="63.75">
      <c r="A51" s="65"/>
      <c r="B51" s="65"/>
      <c r="C51" s="115"/>
      <c r="D51" s="112"/>
      <c r="E51" s="117"/>
      <c r="F51" s="117"/>
      <c r="G51" s="52" t="str">
        <f>VLOOKUP(H51,PELIGROS!A$1:G$445,2,0)</f>
        <v>ENERGÍA TÉRMICA, CAMBIO DE TEMPERATURA DURANTE LOS RECORRIDOS</v>
      </c>
      <c r="H51" s="52" t="s">
        <v>154</v>
      </c>
      <c r="I51" s="52" t="s">
        <v>1217</v>
      </c>
      <c r="J51" s="52" t="str">
        <f>VLOOKUP(H51,PELIGROS!A$2:G$445,3,0)</f>
        <v xml:space="preserve"> GOLPE DE CALOR,  DESHIDRATACIÓN</v>
      </c>
      <c r="K51" s="40" t="s">
        <v>27</v>
      </c>
      <c r="L51" s="52" t="str">
        <f>VLOOKUP(H51,PELIGROS!A$2:G$445,4,0)</f>
        <v>Inspecciones planeadas e inspecciones no planeadas, procedimientos de programas de seguridad y salud en el trabajo</v>
      </c>
      <c r="M51" s="52" t="str">
        <f>VLOOKUP(H51,PELIGROS!A$2:G$445,5,0)</f>
        <v>NO OBSERVADO</v>
      </c>
      <c r="N51" s="40">
        <v>2</v>
      </c>
      <c r="O51" s="40">
        <v>2</v>
      </c>
      <c r="P51" s="40">
        <v>10</v>
      </c>
      <c r="Q51" s="31">
        <f t="shared" si="0"/>
        <v>4</v>
      </c>
      <c r="R51" s="31">
        <f t="shared" si="1"/>
        <v>40</v>
      </c>
      <c r="S51" s="40" t="str">
        <f t="shared" si="2"/>
        <v>B-4</v>
      </c>
      <c r="T51" s="32" t="str">
        <f t="shared" si="3"/>
        <v>III</v>
      </c>
      <c r="U51" s="33" t="str">
        <f t="shared" si="4"/>
        <v>Mejorable</v>
      </c>
      <c r="V51" s="112"/>
      <c r="W51" s="52" t="str">
        <f>VLOOKUP(H51,PELIGROS!A$2:G$445,6,0)</f>
        <v>CÁNCER DE PIEL</v>
      </c>
      <c r="X51" s="40" t="s">
        <v>29</v>
      </c>
      <c r="Y51" s="40" t="s">
        <v>29</v>
      </c>
      <c r="Z51" s="40" t="s">
        <v>29</v>
      </c>
      <c r="AA51" s="40" t="s">
        <v>29</v>
      </c>
      <c r="AB51" s="52" t="str">
        <f>VLOOKUP(H51,PELIGROS!A$2:G$445,7,0)</f>
        <v>N/A</v>
      </c>
      <c r="AC51" s="40" t="s">
        <v>1202</v>
      </c>
      <c r="AD51" s="112"/>
    </row>
    <row r="52" spans="1:30" ht="51">
      <c r="A52" s="65"/>
      <c r="B52" s="65"/>
      <c r="C52" s="115"/>
      <c r="D52" s="112"/>
      <c r="E52" s="117"/>
      <c r="F52" s="117"/>
      <c r="G52" s="52" t="str">
        <f>VLOOKUP(H52,PELIGROS!A$1:G$445,2,0)</f>
        <v>MATERIAL PARTICULADO</v>
      </c>
      <c r="H52" s="52" t="s">
        <v>251</v>
      </c>
      <c r="I52" s="52" t="s">
        <v>1218</v>
      </c>
      <c r="J52" s="52" t="str">
        <f>VLOOKUP(H52,PELIGROS!A$2:G$445,3,0)</f>
        <v>NEUMOCONIOSIS, BRONQUITIS, ASMA, SILICOSIS</v>
      </c>
      <c r="K52" s="40" t="s">
        <v>27</v>
      </c>
      <c r="L52" s="52" t="str">
        <f>VLOOKUP(H52,PELIGROS!A$2:G$445,4,0)</f>
        <v>Inspecciones planeadas e inspecciones no planeadas, procedimientos de programas de seguridad y salud en el trabajo</v>
      </c>
      <c r="M52" s="52" t="str">
        <f>VLOOKUP(H52,PELIGROS!A$2:G$445,5,0)</f>
        <v>EPP MASCARILLAS Y FILTROS</v>
      </c>
      <c r="N52" s="40">
        <v>2</v>
      </c>
      <c r="O52" s="40">
        <v>1</v>
      </c>
      <c r="P52" s="40">
        <v>10</v>
      </c>
      <c r="Q52" s="31">
        <f t="shared" si="0"/>
        <v>2</v>
      </c>
      <c r="R52" s="31">
        <f t="shared" si="1"/>
        <v>20</v>
      </c>
      <c r="S52" s="40" t="str">
        <f t="shared" si="2"/>
        <v>B-2</v>
      </c>
      <c r="T52" s="32" t="str">
        <f t="shared" si="3"/>
        <v>IV</v>
      </c>
      <c r="U52" s="33" t="str">
        <f t="shared" si="4"/>
        <v>Aceptable</v>
      </c>
      <c r="V52" s="112"/>
      <c r="W52" s="52" t="str">
        <f>VLOOKUP(H52,PELIGROS!A$2:G$445,6,0)</f>
        <v>NEUMOCONIOSIS</v>
      </c>
      <c r="X52" s="40" t="s">
        <v>29</v>
      </c>
      <c r="Y52" s="40" t="s">
        <v>29</v>
      </c>
      <c r="Z52" s="40" t="s">
        <v>29</v>
      </c>
      <c r="AA52" s="40" t="s">
        <v>29</v>
      </c>
      <c r="AB52" s="52" t="str">
        <f>VLOOKUP(H52,PELIGROS!A$2:G$445,7,0)</f>
        <v>USO Y MANEJO DE LOS EPP</v>
      </c>
      <c r="AC52" s="40" t="s">
        <v>29</v>
      </c>
      <c r="AD52" s="112"/>
    </row>
    <row r="53" spans="1:30" ht="63.75">
      <c r="A53" s="65"/>
      <c r="B53" s="65"/>
      <c r="C53" s="115"/>
      <c r="D53" s="112"/>
      <c r="E53" s="117"/>
      <c r="F53" s="117"/>
      <c r="G53" s="52" t="str">
        <f>VLOOKUP(H53,PELIGROS!A$1:G$445,2,0)</f>
        <v>NATURALEZA DE LA TAREA</v>
      </c>
      <c r="H53" s="52" t="s">
        <v>69</v>
      </c>
      <c r="I53" s="52" t="s">
        <v>1219</v>
      </c>
      <c r="J53" s="52" t="str">
        <f>VLOOKUP(H53,PELIGROS!A$2:G$445,3,0)</f>
        <v>ESTRÉS,  TRANSTORNOS DEL SUEÑO</v>
      </c>
      <c r="K53" s="40" t="s">
        <v>27</v>
      </c>
      <c r="L53" s="52" t="str">
        <f>VLOOKUP(H53,PELIGROS!A$2:G$445,4,0)</f>
        <v>N/A</v>
      </c>
      <c r="M53" s="52" t="str">
        <f>VLOOKUP(H53,PELIGROS!A$2:G$445,5,0)</f>
        <v>PVE PSICOSOCIAL</v>
      </c>
      <c r="N53" s="40">
        <v>2</v>
      </c>
      <c r="O53" s="40">
        <v>2</v>
      </c>
      <c r="P53" s="40">
        <v>10</v>
      </c>
      <c r="Q53" s="31">
        <f t="shared" si="0"/>
        <v>4</v>
      </c>
      <c r="R53" s="31">
        <f t="shared" si="1"/>
        <v>40</v>
      </c>
      <c r="S53" s="40" t="str">
        <f t="shared" si="2"/>
        <v>B-4</v>
      </c>
      <c r="T53" s="32" t="str">
        <f t="shared" si="3"/>
        <v>III</v>
      </c>
      <c r="U53" s="33" t="str">
        <f t="shared" si="4"/>
        <v>Mejorable</v>
      </c>
      <c r="V53" s="112"/>
      <c r="W53" s="52" t="str">
        <f>VLOOKUP(H53,PELIGROS!A$2:G$445,6,0)</f>
        <v>ESTRÉS</v>
      </c>
      <c r="X53" s="40" t="s">
        <v>29</v>
      </c>
      <c r="Y53" s="40" t="s">
        <v>29</v>
      </c>
      <c r="Z53" s="40" t="s">
        <v>29</v>
      </c>
      <c r="AA53" s="40" t="s">
        <v>29</v>
      </c>
      <c r="AB53" s="52" t="str">
        <f>VLOOKUP(H53,PELIGROS!A$2:G$445,7,0)</f>
        <v>N/A</v>
      </c>
      <c r="AC53" s="40" t="s">
        <v>1202</v>
      </c>
      <c r="AD53" s="112"/>
    </row>
    <row r="54" spans="1:30" ht="51">
      <c r="A54" s="65"/>
      <c r="B54" s="65"/>
      <c r="C54" s="115"/>
      <c r="D54" s="112"/>
      <c r="E54" s="117"/>
      <c r="F54" s="117"/>
      <c r="G54" s="52" t="str">
        <f>VLOOKUP(H54,PELIGROS!A$1:G$445,2,0)</f>
        <v>Forzadas, Prolongadas</v>
      </c>
      <c r="H54" s="52" t="s">
        <v>37</v>
      </c>
      <c r="I54" s="52" t="s">
        <v>1220</v>
      </c>
      <c r="J54" s="52" t="str">
        <f>VLOOKUP(H54,PELIGROS!A$2:G$445,3,0)</f>
        <v xml:space="preserve">Lesiones osteomusculares, lesiones osteoarticulares
</v>
      </c>
      <c r="K54" s="40" t="s">
        <v>27</v>
      </c>
      <c r="L54" s="52" t="str">
        <f>VLOOKUP(H54,PELIGROS!A$2:G$445,4,0)</f>
        <v>Inspecciones planeadas e inspecciones no planeadas, procedimientos de programas de seguridad y salud en el trabajo</v>
      </c>
      <c r="M54" s="52" t="str">
        <f>VLOOKUP(H54,PELIGROS!A$2:G$445,5,0)</f>
        <v>PVE Biomecánico, programa pausas activas, exámenes periódicos, recomendaciones, control de posturas</v>
      </c>
      <c r="N54" s="40">
        <v>2</v>
      </c>
      <c r="O54" s="40">
        <v>3</v>
      </c>
      <c r="P54" s="40">
        <v>10</v>
      </c>
      <c r="Q54" s="31">
        <f t="shared" si="0"/>
        <v>6</v>
      </c>
      <c r="R54" s="31">
        <f t="shared" si="1"/>
        <v>60</v>
      </c>
      <c r="S54" s="40" t="str">
        <f t="shared" si="2"/>
        <v>M-6</v>
      </c>
      <c r="T54" s="32" t="str">
        <f t="shared" si="3"/>
        <v>III</v>
      </c>
      <c r="U54" s="33" t="str">
        <f t="shared" si="4"/>
        <v>Mejorable</v>
      </c>
      <c r="V54" s="112"/>
      <c r="W54" s="52" t="str">
        <f>VLOOKUP(H54,PELIGROS!A$2:G$445,6,0)</f>
        <v>Enfermedades Osteomusculares</v>
      </c>
      <c r="X54" s="40" t="s">
        <v>29</v>
      </c>
      <c r="Y54" s="40" t="s">
        <v>29</v>
      </c>
      <c r="Z54" s="40" t="s">
        <v>29</v>
      </c>
      <c r="AA54" s="40" t="s">
        <v>29</v>
      </c>
      <c r="AB54" s="52" t="str">
        <f>VLOOKUP(H54,PELIGROS!A$2:G$445,7,0)</f>
        <v>Prevención en lesiones osteomusculares, líderes de pausas activas</v>
      </c>
      <c r="AC54" s="40" t="s">
        <v>1209</v>
      </c>
      <c r="AD54" s="112"/>
    </row>
    <row r="55" spans="1:30" ht="38.25">
      <c r="A55" s="65"/>
      <c r="B55" s="65"/>
      <c r="C55" s="115"/>
      <c r="D55" s="112"/>
      <c r="E55" s="117"/>
      <c r="F55" s="117"/>
      <c r="G55" s="52" t="str">
        <f>VLOOKUP(H55,PELIGROS!A$1:G$445,2,0)</f>
        <v>Movimientos repetitivos, Miembros Superiores</v>
      </c>
      <c r="H55" s="52" t="s">
        <v>1108</v>
      </c>
      <c r="I55" s="52" t="s">
        <v>1220</v>
      </c>
      <c r="J55" s="52" t="str">
        <f>VLOOKUP(H55,PELIGROS!A$2:G$445,3,0)</f>
        <v>Lesiones Musculoesqueléticas</v>
      </c>
      <c r="K55" s="40" t="s">
        <v>27</v>
      </c>
      <c r="L55" s="52" t="str">
        <f>VLOOKUP(H55,PELIGROS!A$2:G$445,4,0)</f>
        <v>N/A</v>
      </c>
      <c r="M55" s="52" t="str">
        <f>VLOOKUP(H55,PELIGROS!A$2:G$445,5,0)</f>
        <v>PVE Biomecánico, programa pausas activas, exámenes periódicos, recomendaciones, control de posturas</v>
      </c>
      <c r="N55" s="40">
        <v>2</v>
      </c>
      <c r="O55" s="40">
        <v>3</v>
      </c>
      <c r="P55" s="40">
        <v>10</v>
      </c>
      <c r="Q55" s="31">
        <f t="shared" si="0"/>
        <v>6</v>
      </c>
      <c r="R55" s="31">
        <f t="shared" si="1"/>
        <v>60</v>
      </c>
      <c r="S55" s="40" t="str">
        <f t="shared" si="2"/>
        <v>M-6</v>
      </c>
      <c r="T55" s="32" t="str">
        <f t="shared" si="3"/>
        <v>III</v>
      </c>
      <c r="U55" s="33" t="str">
        <f t="shared" si="4"/>
        <v>Mejorable</v>
      </c>
      <c r="V55" s="112"/>
      <c r="W55" s="52" t="str">
        <f>VLOOKUP(H55,PELIGROS!A$2:G$445,6,0)</f>
        <v>Enfermedades Musculoesqueléticas</v>
      </c>
      <c r="X55" s="40" t="s">
        <v>29</v>
      </c>
      <c r="Y55" s="40" t="s">
        <v>29</v>
      </c>
      <c r="Z55" s="40" t="s">
        <v>29</v>
      </c>
      <c r="AA55" s="40" t="s">
        <v>29</v>
      </c>
      <c r="AB55" s="52" t="str">
        <f>VLOOKUP(H55,PELIGROS!A$2:G$445,7,0)</f>
        <v>Prevención en lesiones osteomusculares, líderes de pausas activas</v>
      </c>
      <c r="AC55" s="40" t="s">
        <v>1209</v>
      </c>
      <c r="AD55" s="112"/>
    </row>
    <row r="56" spans="1:30" ht="51">
      <c r="A56" s="65"/>
      <c r="B56" s="65"/>
      <c r="C56" s="115"/>
      <c r="D56" s="112"/>
      <c r="E56" s="117"/>
      <c r="F56" s="117"/>
      <c r="G56" s="52" t="str">
        <f>VLOOKUP(H56,PELIGROS!A$1:G$445,2,0)</f>
        <v>Atropellamiento, Envestir</v>
      </c>
      <c r="H56" s="52" t="s">
        <v>1071</v>
      </c>
      <c r="I56" s="52" t="s">
        <v>1221</v>
      </c>
      <c r="J56" s="52" t="str">
        <f>VLOOKUP(H56,PELIGROS!A$2:G$445,3,0)</f>
        <v>Lesiones, pérdidas materiales, muerte</v>
      </c>
      <c r="K56" s="40" t="s">
        <v>27</v>
      </c>
      <c r="L56" s="52" t="str">
        <f>VLOOKUP(H56,PELIGROS!A$2:G$445,4,0)</f>
        <v>Inspecciones planeadas e inspecciones no planeadas, procedimientos de programas de seguridad y salud en el trabajo</v>
      </c>
      <c r="M56" s="52" t="str">
        <f>VLOOKUP(H56,PELIGROS!A$2:G$445,5,0)</f>
        <v>Programa de seguridad vial, señalización</v>
      </c>
      <c r="N56" s="40">
        <v>2</v>
      </c>
      <c r="O56" s="40">
        <v>2</v>
      </c>
      <c r="P56" s="40">
        <v>25</v>
      </c>
      <c r="Q56" s="31">
        <f t="shared" si="0"/>
        <v>4</v>
      </c>
      <c r="R56" s="31">
        <f t="shared" si="1"/>
        <v>100</v>
      </c>
      <c r="S56" s="40" t="str">
        <f t="shared" si="2"/>
        <v>B-4</v>
      </c>
      <c r="T56" s="32" t="str">
        <f t="shared" si="3"/>
        <v>III</v>
      </c>
      <c r="U56" s="33" t="str">
        <f t="shared" si="4"/>
        <v>Mejorable</v>
      </c>
      <c r="V56" s="112"/>
      <c r="W56" s="52" t="str">
        <f>VLOOKUP(H56,PELIGROS!A$2:G$445,6,0)</f>
        <v>Muerte</v>
      </c>
      <c r="X56" s="40" t="s">
        <v>29</v>
      </c>
      <c r="Y56" s="40" t="s">
        <v>29</v>
      </c>
      <c r="Z56" s="40" t="s">
        <v>29</v>
      </c>
      <c r="AA56" s="40" t="s">
        <v>29</v>
      </c>
      <c r="AB56" s="52" t="str">
        <f>VLOOKUP(H56,PELIGROS!A$2:G$445,7,0)</f>
        <v>Seguridad vial y manejo defensivo, aseguramiento de áreas de trabajo</v>
      </c>
      <c r="AC56" s="40" t="s">
        <v>29</v>
      </c>
      <c r="AD56" s="112"/>
    </row>
    <row r="57" spans="1:30" ht="63.75">
      <c r="A57" s="65"/>
      <c r="B57" s="65"/>
      <c r="C57" s="115"/>
      <c r="D57" s="112"/>
      <c r="E57" s="117"/>
      <c r="F57" s="117"/>
      <c r="G57" s="52" t="str">
        <f>VLOOKUP(H57,PELIGROS!A$1:G$445,2,0)</f>
        <v>Atraco, golpiza, atentados y secuestrados</v>
      </c>
      <c r="H57" s="52" t="s">
        <v>51</v>
      </c>
      <c r="I57" s="52" t="s">
        <v>1221</v>
      </c>
      <c r="J57" s="52" t="str">
        <f>VLOOKUP(H57,PELIGROS!A$2:G$445,3,0)</f>
        <v>Estrés, golpes, Secuestros</v>
      </c>
      <c r="K57" s="40" t="s">
        <v>27</v>
      </c>
      <c r="L57" s="52" t="str">
        <f>VLOOKUP(H57,PELIGROS!A$2:G$445,4,0)</f>
        <v>Inspecciones planeadas e inspecciones no planeadas, procedimientos de programas de seguridad y salud en el trabajo</v>
      </c>
      <c r="M57" s="52" t="str">
        <f>VLOOKUP(H57,PELIGROS!A$2:G$445,5,0)</f>
        <v xml:space="preserve">Uniformes Corporativos, Chaquetas corporativas, Carnetización
</v>
      </c>
      <c r="N57" s="40">
        <v>2</v>
      </c>
      <c r="O57" s="40">
        <v>2</v>
      </c>
      <c r="P57" s="40">
        <v>25</v>
      </c>
      <c r="Q57" s="31">
        <f t="shared" si="0"/>
        <v>4</v>
      </c>
      <c r="R57" s="31">
        <f t="shared" si="1"/>
        <v>100</v>
      </c>
      <c r="S57" s="40" t="str">
        <f t="shared" si="2"/>
        <v>B-4</v>
      </c>
      <c r="T57" s="32" t="str">
        <f t="shared" si="3"/>
        <v>III</v>
      </c>
      <c r="U57" s="33" t="str">
        <f t="shared" si="4"/>
        <v>Mejorable</v>
      </c>
      <c r="V57" s="112"/>
      <c r="W57" s="52" t="str">
        <f>VLOOKUP(H57,PELIGROS!A$2:G$445,6,0)</f>
        <v>Secuestros</v>
      </c>
      <c r="X57" s="40" t="s">
        <v>29</v>
      </c>
      <c r="Y57" s="40" t="s">
        <v>29</v>
      </c>
      <c r="Z57" s="40" t="s">
        <v>29</v>
      </c>
      <c r="AA57" s="40" t="s">
        <v>29</v>
      </c>
      <c r="AB57" s="52" t="str">
        <f>VLOOKUP(H57,PELIGROS!A$2:G$445,7,0)</f>
        <v>N/A</v>
      </c>
      <c r="AC57" s="40" t="s">
        <v>1210</v>
      </c>
      <c r="AD57" s="112"/>
    </row>
    <row r="58" spans="1:30" ht="51.75" thickBot="1">
      <c r="A58" s="66"/>
      <c r="B58" s="66"/>
      <c r="C58" s="116"/>
      <c r="D58" s="114"/>
      <c r="E58" s="118"/>
      <c r="F58" s="118"/>
      <c r="G58" s="54" t="str">
        <f>VLOOKUP(H58,PELIGROS!A$1:G$445,2,0)</f>
        <v>SISMOS, INCENDIOS, INUNDACIONES, TERREMOTOS, VENDAVALES, DERRUMBE</v>
      </c>
      <c r="H58" s="54" t="s">
        <v>55</v>
      </c>
      <c r="I58" s="54" t="s">
        <v>1222</v>
      </c>
      <c r="J58" s="54" t="str">
        <f>VLOOKUP(H58,PELIGROS!A$2:G$445,3,0)</f>
        <v>SISMOS, INCENDIOS, INUNDACIONES, TERREMOTOS, VENDAVALES</v>
      </c>
      <c r="K58" s="41" t="s">
        <v>27</v>
      </c>
      <c r="L58" s="54" t="str">
        <f>VLOOKUP(H58,PELIGROS!A$2:G$445,4,0)</f>
        <v>Inspecciones planeadas e inspecciones no planeadas, procedimientos de programas de seguridad y salud en el trabajo</v>
      </c>
      <c r="M58" s="54" t="str">
        <f>VLOOKUP(H58,PELIGROS!A$2:G$445,5,0)</f>
        <v>BRIGADAS DE EMERGENCIAS</v>
      </c>
      <c r="N58" s="41">
        <v>2</v>
      </c>
      <c r="O58" s="41">
        <v>1</v>
      </c>
      <c r="P58" s="41">
        <v>100</v>
      </c>
      <c r="Q58" s="37">
        <f t="shared" si="0"/>
        <v>2</v>
      </c>
      <c r="R58" s="37">
        <f t="shared" si="1"/>
        <v>200</v>
      </c>
      <c r="S58" s="41" t="str">
        <f t="shared" si="2"/>
        <v>B-2</v>
      </c>
      <c r="T58" s="38" t="str">
        <f t="shared" si="3"/>
        <v>II</v>
      </c>
      <c r="U58" s="39" t="str">
        <f t="shared" si="4"/>
        <v>No Aceptable o Aceptable Con Control Especifico</v>
      </c>
      <c r="V58" s="114"/>
      <c r="W58" s="54" t="str">
        <f>VLOOKUP(H58,PELIGROS!A$2:G$445,6,0)</f>
        <v>MUERTE</v>
      </c>
      <c r="X58" s="41" t="s">
        <v>29</v>
      </c>
      <c r="Y58" s="41" t="s">
        <v>29</v>
      </c>
      <c r="Z58" s="41" t="s">
        <v>29</v>
      </c>
      <c r="AA58" s="41" t="s">
        <v>29</v>
      </c>
      <c r="AB58" s="54" t="str">
        <f>VLOOKUP(H58,PELIGROS!A$2:G$445,7,0)</f>
        <v>ENTRENAMIENTO DE LA BRIGADA; DIVULGACIÓN DE PLAN DE EMERGENCIA</v>
      </c>
      <c r="AC58" s="41" t="s">
        <v>1200</v>
      </c>
      <c r="AD58" s="114"/>
    </row>
    <row r="60" spans="1:30" ht="13.5" thickBot="1"/>
    <row r="61" spans="1:30" ht="15.75" customHeight="1" thickBot="1">
      <c r="A61" s="61" t="s">
        <v>1074</v>
      </c>
      <c r="B61" s="61"/>
      <c r="C61" s="61"/>
      <c r="D61" s="61"/>
      <c r="E61" s="61"/>
      <c r="F61" s="61"/>
      <c r="G61" s="61"/>
    </row>
    <row r="62" spans="1:30" ht="15.75" customHeight="1" thickBot="1">
      <c r="A62" s="86" t="s">
        <v>1075</v>
      </c>
      <c r="B62" s="86"/>
      <c r="C62" s="86"/>
      <c r="D62" s="62" t="s">
        <v>1076</v>
      </c>
      <c r="E62" s="62"/>
      <c r="F62" s="62"/>
      <c r="G62" s="62"/>
    </row>
    <row r="63" spans="1:30" ht="15.75" customHeight="1">
      <c r="A63" s="83" t="s">
        <v>1214</v>
      </c>
      <c r="B63" s="84"/>
      <c r="C63" s="85"/>
      <c r="D63" s="63" t="s">
        <v>1215</v>
      </c>
      <c r="E63" s="63"/>
      <c r="F63" s="63"/>
      <c r="G63" s="63"/>
    </row>
    <row r="64" spans="1:30" ht="15.75" customHeight="1">
      <c r="A64" s="80" t="s">
        <v>1224</v>
      </c>
      <c r="B64" s="81"/>
      <c r="C64" s="82"/>
      <c r="D64" s="87" t="s">
        <v>1225</v>
      </c>
      <c r="E64" s="87"/>
      <c r="F64" s="87"/>
      <c r="G64" s="87"/>
    </row>
    <row r="65" spans="1:7" ht="15.75" customHeight="1">
      <c r="A65" s="80" t="s">
        <v>1224</v>
      </c>
      <c r="B65" s="81"/>
      <c r="C65" s="82"/>
      <c r="D65" s="87" t="s">
        <v>1226</v>
      </c>
      <c r="E65" s="87"/>
      <c r="F65" s="87"/>
      <c r="G65" s="87"/>
    </row>
    <row r="66" spans="1:7" ht="13.5" thickBot="1">
      <c r="A66" s="77"/>
      <c r="B66" s="78"/>
      <c r="C66" s="79"/>
      <c r="D66" s="76"/>
      <c r="E66" s="76"/>
      <c r="F66" s="76"/>
      <c r="G66" s="76"/>
    </row>
  </sheetData>
  <autoFilter ref="H10:I58"/>
  <sortState ref="A49:AD58">
    <sortCondition ref="I49:I58" customList="Biológico,Físico,Químico,Psicosocial,Biomecánico,Condiciones de Seguridad,Fenómenos Naturales"/>
  </sortState>
  <mergeCells count="58">
    <mergeCell ref="D21:D30"/>
    <mergeCell ref="E21:E30"/>
    <mergeCell ref="F21:F30"/>
    <mergeCell ref="V11:V20"/>
    <mergeCell ref="C11:C20"/>
    <mergeCell ref="D11:D20"/>
    <mergeCell ref="E11:E20"/>
    <mergeCell ref="F11:F20"/>
    <mergeCell ref="V49:V58"/>
    <mergeCell ref="AD49:AD58"/>
    <mergeCell ref="C49:C58"/>
    <mergeCell ref="D49:D58"/>
    <mergeCell ref="E49:E58"/>
    <mergeCell ref="F49:F58"/>
    <mergeCell ref="X8:AD9"/>
    <mergeCell ref="N8:T9"/>
    <mergeCell ref="V8:W9"/>
    <mergeCell ref="V39:V48"/>
    <mergeCell ref="AD39:AD48"/>
    <mergeCell ref="V31:V38"/>
    <mergeCell ref="AD31:AD38"/>
    <mergeCell ref="AD11:AD20"/>
    <mergeCell ref="V21:V30"/>
    <mergeCell ref="AD21:AD30"/>
    <mergeCell ref="J8:J10"/>
    <mergeCell ref="K8:M9"/>
    <mergeCell ref="U8:U9"/>
    <mergeCell ref="G8:I9"/>
    <mergeCell ref="H10:I10"/>
    <mergeCell ref="E5:G5"/>
    <mergeCell ref="C8:F9"/>
    <mergeCell ref="C3:G3"/>
    <mergeCell ref="C4:G4"/>
    <mergeCell ref="C2:G2"/>
    <mergeCell ref="D66:G66"/>
    <mergeCell ref="A66:C66"/>
    <mergeCell ref="A65:C65"/>
    <mergeCell ref="A63:C63"/>
    <mergeCell ref="A62:C62"/>
    <mergeCell ref="A64:C64"/>
    <mergeCell ref="D64:G64"/>
    <mergeCell ref="D65:G65"/>
    <mergeCell ref="A8:A10"/>
    <mergeCell ref="B8:B10"/>
    <mergeCell ref="A61:G61"/>
    <mergeCell ref="D62:G62"/>
    <mergeCell ref="D63:G63"/>
    <mergeCell ref="A11:A58"/>
    <mergeCell ref="B11:B58"/>
    <mergeCell ref="C39:C48"/>
    <mergeCell ref="D39:D48"/>
    <mergeCell ref="E39:E48"/>
    <mergeCell ref="F39:F48"/>
    <mergeCell ref="C31:C38"/>
    <mergeCell ref="D31:D38"/>
    <mergeCell ref="E31:E38"/>
    <mergeCell ref="F31:F38"/>
    <mergeCell ref="C21:C30"/>
  </mergeCells>
  <conditionalFormatting sqref="U1:U10 U59:U63 U65:U1048576">
    <cfRule type="containsText" dxfId="23" priority="115" operator="containsText" text="No Aceptable o Aceptable con Control Especifico">
      <formula>NOT(ISERROR(SEARCH("No Aceptable o Aceptable con Control Especifico",U1)))</formula>
    </cfRule>
    <cfRule type="containsText" dxfId="22" priority="116" operator="containsText" text="No Aceptable">
      <formula>NOT(ISERROR(SEARCH("No Aceptable",U1)))</formula>
    </cfRule>
    <cfRule type="containsText" dxfId="21" priority="117" operator="containsText" text="No Aceptable o Aceptable con Control Especifico">
      <formula>NOT(ISERROR(SEARCH("No Aceptable o Aceptable con Control Especifico",U1)))</formula>
    </cfRule>
  </conditionalFormatting>
  <conditionalFormatting sqref="T1:T10 T59:T63 T65:T1048576">
    <cfRule type="cellIs" dxfId="20" priority="114" operator="equal">
      <formula>"II"</formula>
    </cfRule>
  </conditionalFormatting>
  <conditionalFormatting sqref="T11:T38 T49:T58">
    <cfRule type="cellIs" dxfId="19" priority="106" stopIfTrue="1" operator="equal">
      <formula>"IV"</formula>
    </cfRule>
    <cfRule type="cellIs" dxfId="18" priority="107" stopIfTrue="1" operator="equal">
      <formula>"III"</formula>
    </cfRule>
    <cfRule type="cellIs" dxfId="17" priority="108" stopIfTrue="1" operator="equal">
      <formula>"II"</formula>
    </cfRule>
    <cfRule type="cellIs" dxfId="16" priority="109" stopIfTrue="1" operator="equal">
      <formula>"I"</formula>
    </cfRule>
  </conditionalFormatting>
  <conditionalFormatting sqref="U11:U38 U49:U58">
    <cfRule type="cellIs" dxfId="15" priority="92" stopIfTrue="1" operator="equal">
      <formula>"No Aceptable"</formula>
    </cfRule>
    <cfRule type="cellIs" dxfId="14" priority="93" stopIfTrue="1" operator="equal">
      <formula>"Aceptable"</formula>
    </cfRule>
  </conditionalFormatting>
  <conditionalFormatting sqref="U11:U38 U49:U58">
    <cfRule type="cellIs" dxfId="13" priority="90" stopIfTrue="1" operator="equal">
      <formula>"No Aceptable o Aceptable Con Control Especifico"</formula>
    </cfRule>
  </conditionalFormatting>
  <conditionalFormatting sqref="U11:U38 U49:U58">
    <cfRule type="containsText" dxfId="12" priority="89" stopIfTrue="1" operator="containsText" text="Mejorable">
      <formula>NOT(ISERROR(SEARCH("Mejorable",U11)))</formula>
    </cfRule>
  </conditionalFormatting>
  <conditionalFormatting sqref="P11:P20">
    <cfRule type="cellIs" priority="76" stopIfTrue="1" operator="equal">
      <formula>"10, 25, 50, 100"</formula>
    </cfRule>
  </conditionalFormatting>
  <conditionalFormatting sqref="P21:P30">
    <cfRule type="cellIs" priority="58" stopIfTrue="1" operator="equal">
      <formula>"10, 25, 50, 100"</formula>
    </cfRule>
  </conditionalFormatting>
  <conditionalFormatting sqref="P31:P38">
    <cfRule type="cellIs" priority="22" stopIfTrue="1" operator="equal">
      <formula>"10, 25, 50, 100"</formula>
    </cfRule>
  </conditionalFormatting>
  <conditionalFormatting sqref="U64">
    <cfRule type="containsText" dxfId="11" priority="10" operator="containsText" text="No Aceptable o Aceptable con Control Especifico">
      <formula>NOT(ISERROR(SEARCH("No Aceptable o Aceptable con Control Especifico",U64)))</formula>
    </cfRule>
    <cfRule type="containsText" dxfId="10" priority="11" operator="containsText" text="No Aceptable">
      <formula>NOT(ISERROR(SEARCH("No Aceptable",U64)))</formula>
    </cfRule>
    <cfRule type="containsText" dxfId="9" priority="12" operator="containsText" text="No Aceptable o Aceptable con Control Especifico">
      <formula>NOT(ISERROR(SEARCH("No Aceptable o Aceptable con Control Especifico",U64)))</formula>
    </cfRule>
  </conditionalFormatting>
  <conditionalFormatting sqref="T64">
    <cfRule type="cellIs" dxfId="8" priority="9" operator="equal">
      <formula>"II"</formula>
    </cfRule>
  </conditionalFormatting>
  <conditionalFormatting sqref="T39:T48">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39:U48">
    <cfRule type="cellIs" dxfId="3" priority="3" stopIfTrue="1" operator="equal">
      <formula>"No Aceptable"</formula>
    </cfRule>
    <cfRule type="cellIs" dxfId="2" priority="4" stopIfTrue="1" operator="equal">
      <formula>"Aceptable"</formula>
    </cfRule>
  </conditionalFormatting>
  <conditionalFormatting sqref="U39:U48">
    <cfRule type="cellIs" dxfId="1" priority="2" stopIfTrue="1" operator="equal">
      <formula>"No Aceptable o Aceptable Con Control Especifico"</formula>
    </cfRule>
  </conditionalFormatting>
  <conditionalFormatting sqref="U39:U48">
    <cfRule type="containsText" dxfId="0" priority="1" stopIfTrue="1" operator="containsText" text="Mejorable">
      <formula>NOT(ISERROR(SEARCH("Mejorable",U39)))</formula>
    </cfRule>
  </conditionalFormatting>
  <dataValidations count="3">
    <dataValidation type="whole" allowBlank="1" showInputMessage="1" showErrorMessage="1" prompt="1 Esporadica (EE)_x000a_2 Ocasional (EO)_x000a_3 Frecuente (EF)_x000a_4 continua (EC)" sqref="O11:O3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8">
      <formula1>10</formula1>
      <formula2>100</formula2>
    </dataValidation>
    <dataValidation type="whole" allowBlank="1" showInputMessage="1" showErrorMessage="1" prompt="Deficiencia_x000a_Muy alto 10_x000a_Alto        6_x000a_Medio     2_x000a_Bajo       0" sqref="N11:N30">
      <formula1>0</formula1>
      <formula2>10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E21 E31 E49</xm:sqref>
        </x14:dataValidation>
        <x14:dataValidation type="list" allowBlank="1" showInputMessage="1" showErrorMessage="1">
          <x14:formula1>
            <xm:f>PELIGROS!$A$2:$A$445</xm:f>
          </x14:formula1>
          <xm:sqref>H11:H58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8"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9" workbookViewId="0">
      <selection activeCell="A60" sqref="A1:A1048576"/>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1189</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DIV JURÍDICA PREDIAL</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2019-06-20T20:29:32Z</dcterms:modified>
</cp:coreProperties>
</file>